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書き出しの概要" sheetId="1" r:id="rId4"/>
    <sheet name="2025収支計算書" sheetId="2" r:id="rId5"/>
    <sheet name="2025収入・支出費目別" sheetId="3" r:id="rId6"/>
    <sheet name="2024収支計算書" sheetId="4" r:id="rId7"/>
    <sheet name="2024収入・支出費目別" sheetId="5" r:id="rId8"/>
    <sheet name="2023収支計算書" sheetId="6" r:id="rId9"/>
    <sheet name="2023収入・支出費目別" sheetId="7" r:id="rId10"/>
    <sheet name="2022収支計算書" sheetId="8" r:id="rId11"/>
    <sheet name="2022収入・支出費目別" sheetId="9" r:id="rId12"/>
    <sheet name="2021収支計算書" sheetId="10" r:id="rId13"/>
    <sheet name="2021収入・支出費目別" sheetId="11" r:id="rId14"/>
    <sheet name="202104春の舎営実績" sheetId="12" r:id="rId15"/>
    <sheet name="（実際）202107夏の舎営予算" sheetId="13" r:id="rId16"/>
    <sheet name="(案）202107夏の舎営予算" sheetId="14" r:id="rId17"/>
    <sheet name="2020収支計算書" sheetId="15" r:id="rId18"/>
    <sheet name="2020収入・支出費目別" sheetId="16" r:id="rId19"/>
    <sheet name="Sheet1" sheetId="17" r:id="rId20"/>
  </sheets>
</workbook>
</file>

<file path=xl/comments1.xml><?xml version="1.0" encoding="utf-8"?>
<comments xmlns="http://schemas.openxmlformats.org/spreadsheetml/2006/main">
  <authors>
    <author>oshio</author>
  </authors>
  <commentList>
    <comment ref="E1" authorId="0">
      <text>
        <r>
          <rPr>
            <sz val="11"/>
            <color indexed="8"/>
            <rFont val="ヒラギノ角ゴ ProN W3"/>
          </rPr>
          <t xml:space="preserve">oshio:
まだなにもいじってません。
計算式が入っているので、参考になるかと思います。
</t>
        </r>
      </text>
    </comment>
  </commentList>
</comments>
</file>

<file path=xl/comments10.xml><?xml version="1.0" encoding="utf-8"?>
<comments xmlns="http://schemas.openxmlformats.org/spreadsheetml/2006/main">
  <authors>
    <author>oshio</author>
  </authors>
  <commentList>
    <comment ref="L40" authorId="0">
      <text>
        <r>
          <rPr>
            <sz val="11"/>
            <color indexed="8"/>
            <rFont val="ヒラギノ角ゴ ProN W3"/>
          </rPr>
          <t xml:space="preserve">oshio:
予算は38,000円
春の舎営予算240,000円に対し、実際は167,112円。
あまり72,888円。
これを、夏の舎営不足に回す
</t>
        </r>
      </text>
    </comment>
  </commentList>
</comments>
</file>

<file path=xl/comments2.xml><?xml version="1.0" encoding="utf-8"?>
<comments xmlns="http://schemas.openxmlformats.org/spreadsheetml/2006/main">
  <authors>
    <author>oshio</author>
  </authors>
  <commentList>
    <comment ref="E4" authorId="0">
      <text>
        <r>
          <rPr>
            <sz val="11"/>
            <color indexed="8"/>
            <rFont val="ヒラギノ角ゴ ProN W3"/>
          </rPr>
          <t>oshio:
katayama:
2024収入・支出費目別の最後から繋がってます</t>
        </r>
      </text>
    </comment>
  </commentList>
</comments>
</file>

<file path=xl/comments3.xml><?xml version="1.0" encoding="utf-8"?>
<comments xmlns="http://schemas.openxmlformats.org/spreadsheetml/2006/main">
  <authors>
    <author>oshio</author>
  </authors>
  <commentList>
    <comment ref="E1" authorId="0">
      <text>
        <r>
          <rPr>
            <sz val="11"/>
            <color indexed="8"/>
            <rFont val="ヒラギノ角ゴ ProN W3"/>
          </rPr>
          <t xml:space="preserve">oshio:
まだなにもいじってません。
計算式が入っているので、参考になるかと思います。
</t>
        </r>
      </text>
    </comment>
  </commentList>
</comments>
</file>

<file path=xl/comments4.xml><?xml version="1.0" encoding="utf-8"?>
<comments xmlns="http://schemas.openxmlformats.org/spreadsheetml/2006/main">
  <authors>
    <author>oshio</author>
  </authors>
  <commentList>
    <comment ref="E4" authorId="0">
      <text>
        <r>
          <rPr>
            <sz val="11"/>
            <color indexed="8"/>
            <rFont val="ヒラギノ角ゴ ProN W3"/>
          </rPr>
          <t>oshio:
2022収入・支出費目別の最後から繋がってます</t>
        </r>
      </text>
    </comment>
  </commentList>
</comments>
</file>

<file path=xl/comments5.xml><?xml version="1.0" encoding="utf-8"?>
<comments xmlns="http://schemas.openxmlformats.org/spreadsheetml/2006/main">
  <authors>
    <author>oshio</author>
  </authors>
  <commentList>
    <comment ref="E1" authorId="0">
      <text>
        <r>
          <rPr>
            <sz val="11"/>
            <color indexed="8"/>
            <rFont val="ヒラギノ角ゴ ProN W3"/>
          </rPr>
          <t xml:space="preserve">oshio:
まだなにもいじってません。
計算式が入っているので、参考になるかと思います。
</t>
        </r>
      </text>
    </comment>
  </commentList>
</comments>
</file>

<file path=xl/comments6.xml><?xml version="1.0" encoding="utf-8"?>
<comments xmlns="http://schemas.openxmlformats.org/spreadsheetml/2006/main">
  <authors>
    <author>oshio</author>
  </authors>
  <commentList>
    <comment ref="E4" authorId="0">
      <text>
        <r>
          <rPr>
            <sz val="11"/>
            <color indexed="8"/>
            <rFont val="ヒラギノ角ゴ ProN W3"/>
          </rPr>
          <t>oshio:
2022収入・支出費目別の最後から繋がってます</t>
        </r>
      </text>
    </comment>
  </commentList>
</comments>
</file>

<file path=xl/comments7.xml><?xml version="1.0" encoding="utf-8"?>
<comments xmlns="http://schemas.openxmlformats.org/spreadsheetml/2006/main">
  <authors>
    <author>oshio</author>
  </authors>
  <commentList>
    <comment ref="E1" authorId="0">
      <text>
        <r>
          <rPr>
            <sz val="11"/>
            <color indexed="8"/>
            <rFont val="ヒラギノ角ゴ ProN W3"/>
          </rPr>
          <t xml:space="preserve">oshio:
まだなにもいじってません。
計算式が入っているので、参考になるかと思います。
</t>
        </r>
      </text>
    </comment>
  </commentList>
</comments>
</file>

<file path=xl/comments8.xml><?xml version="1.0" encoding="utf-8"?>
<comments xmlns="http://schemas.openxmlformats.org/spreadsheetml/2006/main">
  <authors>
    <author>oshio</author>
  </authors>
  <commentList>
    <comment ref="E4" authorId="0">
      <text>
        <r>
          <rPr>
            <sz val="11"/>
            <color indexed="8"/>
            <rFont val="ヒラギノ角ゴ ProN W3"/>
          </rPr>
          <t>oshio:
2021収入・支出費目別の最後から繋がってます</t>
        </r>
      </text>
    </comment>
  </commentList>
</comments>
</file>

<file path=xl/comments9.xml><?xml version="1.0" encoding="utf-8"?>
<comments xmlns="http://schemas.openxmlformats.org/spreadsheetml/2006/main">
  <authors>
    <author>oshio</author>
  </authors>
  <commentList>
    <comment ref="K7" authorId="0">
      <text>
        <r>
          <rPr>
            <sz val="11"/>
            <color indexed="8"/>
            <rFont val="ヒラギノ角ゴ ProN W3"/>
          </rPr>
          <t xml:space="preserve">oshio:
高岡さらちゃんキャンセルできず
</t>
        </r>
      </text>
    </comment>
    <comment ref="L14" authorId="0">
      <text>
        <r>
          <rPr>
            <sz val="11"/>
            <color indexed="8"/>
            <rFont val="ヒラギノ角ゴ ProN W3"/>
          </rPr>
          <t>oshio:
7,024舎営おやつ、飲み物
3,385バケツ、花火、ジップロック
481氷
1,462アイス
200ゴミ袋（施設使用料19100に含む）
　</t>
        </r>
      </text>
    </comment>
    <comment ref="L27" authorId="0">
      <text>
        <r>
          <rPr>
            <sz val="11"/>
            <color indexed="8"/>
            <rFont val="ヒラギノ角ゴ ProN W3"/>
          </rPr>
          <t xml:space="preserve">oshio:
千葉駅駐車場代含む
</t>
        </r>
      </text>
    </comment>
  </commentList>
</comments>
</file>

<file path=xl/sharedStrings.xml><?xml version="1.0" encoding="utf-8"?>
<sst xmlns="http://schemas.openxmlformats.org/spreadsheetml/2006/main" uniqueCount="641">
  <si>
    <t>この書類はNumbersから書き出されました。各表は  Excelワークシート に変換されました。各Numbersシート上のその他すべてのオブジェクトはそれぞれ別個のワークシートに配置されました。Excelでは数式の計算結果が異なる可能性があるので注意してください。</t>
  </si>
  <si>
    <t>Numbersシート名</t>
  </si>
  <si>
    <t>Numbers表名</t>
  </si>
  <si>
    <t>Excelワークシート名</t>
  </si>
  <si>
    <t>2025収支計算書</t>
  </si>
  <si>
    <t>表1</t>
  </si>
  <si>
    <t>2025年度（令和7年度）カブ隊会計報告（案）</t>
  </si>
  <si>
    <t>　　　　　　　　　　（2025年4月1日～2026年3月31日）</t>
  </si>
  <si>
    <t>－収入の部－</t>
  </si>
  <si>
    <t>（単位：円）</t>
  </si>
  <si>
    <t>内　　　訳</t>
  </si>
  <si>
    <t>予　算</t>
  </si>
  <si>
    <t>決　算</t>
  </si>
  <si>
    <t>備　考</t>
  </si>
  <si>
    <t>前年度繰越金</t>
  </si>
  <si>
    <t>隊費（前期）　予算：\6,000×15名　決算：\6000+×16名</t>
  </si>
  <si>
    <t>隊費合計</t>
  </si>
  <si>
    <t>隊費（後期）　予算：\6,000×15名　決算：\6000×13名＋\5000×1名</t>
  </si>
  <si>
    <t>団補助金（活動費）</t>
  </si>
  <si>
    <t>前期・後期</t>
  </si>
  <si>
    <t>団補助金（備品購入費）</t>
  </si>
  <si>
    <t>備品購入費繰入金</t>
  </si>
  <si>
    <t>夏の舎営(団キャンプ)</t>
  </si>
  <si>
    <t>春の舎営参加費 予算：\7,000-×15名　決算：5000×12名</t>
  </si>
  <si>
    <t>個人購入立替分支払い</t>
  </si>
  <si>
    <t>第22回千葉県カブラリー返金 300円ｘ15人分</t>
  </si>
  <si>
    <t>合　計</t>
  </si>
  <si>
    <t>－支出の部－</t>
  </si>
  <si>
    <t>活動費</t>
  </si>
  <si>
    <t>プログラム費</t>
  </si>
  <si>
    <t>需品費</t>
  </si>
  <si>
    <t>スカウト用品</t>
  </si>
  <si>
    <t>備品費</t>
  </si>
  <si>
    <t>消耗品費</t>
  </si>
  <si>
    <t>通信費</t>
  </si>
  <si>
    <t>写真・印刷費</t>
  </si>
  <si>
    <t>会議費</t>
  </si>
  <si>
    <t>指導者登録費</t>
  </si>
  <si>
    <t>？</t>
  </si>
  <si>
    <t>その他</t>
  </si>
  <si>
    <t>次年度繰越金</t>
  </si>
  <si>
    <t>－支出の部（月別）－</t>
  </si>
  <si>
    <t>年　月</t>
  </si>
  <si>
    <t>活動内容</t>
  </si>
  <si>
    <t>2024/4</t>
  </si>
  <si>
    <t>上進式・隊集会</t>
  </si>
  <si>
    <t>2024/5</t>
  </si>
  <si>
    <t>公園清掃・廃品回収・隊集会等</t>
  </si>
  <si>
    <t>2024/6</t>
  </si>
  <si>
    <t>ハイキング（千葉県立博物館）</t>
  </si>
  <si>
    <t>2024/7</t>
  </si>
  <si>
    <t>公園清掃・廃品回収</t>
  </si>
  <si>
    <t>2024/8</t>
  </si>
  <si>
    <t>団キャンプ・親子三大祭り</t>
  </si>
  <si>
    <t>2024/9</t>
  </si>
  <si>
    <t>2024/10</t>
  </si>
  <si>
    <t>隊集会・ドッジボール大会・アイススケート</t>
  </si>
  <si>
    <t>2024/11</t>
  </si>
  <si>
    <t>公園清掃・廃品回収・千葉少年3団体・くまキャンプ</t>
  </si>
  <si>
    <t>2024/12</t>
  </si>
  <si>
    <t>隊集会・クリスマス会・募金等</t>
  </si>
  <si>
    <t>-</t>
  </si>
  <si>
    <t>2025/1</t>
  </si>
  <si>
    <t>公園清掃・廃品回収・初詣・餅つき大会</t>
  </si>
  <si>
    <t>2025/2</t>
  </si>
  <si>
    <t>隊集会、千葉市国際ふれあいフェスティバル</t>
  </si>
  <si>
    <t>2025/3</t>
  </si>
  <si>
    <t>隊集会、春の舎営</t>
  </si>
  <si>
    <t>記章他</t>
  </si>
  <si>
    <t>2025年　　　月　　　　日</t>
  </si>
  <si>
    <t>団会計監査</t>
  </si>
  <si>
    <t>2025収入・支出費目別</t>
  </si>
  <si>
    <t>2025度（令和7年度）カブ隊収支</t>
  </si>
  <si>
    <t>会計担当：片山</t>
  </si>
  <si>
    <t>単位(円)</t>
  </si>
  <si>
    <t>Ｎｏ</t>
  </si>
  <si>
    <t>日付</t>
  </si>
  <si>
    <t>摘要</t>
  </si>
  <si>
    <t>支払者</t>
  </si>
  <si>
    <t>収入</t>
  </si>
  <si>
    <t>支出</t>
  </si>
  <si>
    <t>残高</t>
  </si>
  <si>
    <t>写真費</t>
  </si>
  <si>
    <t>おやつ（アイス）</t>
  </si>
  <si>
    <t>宮崎</t>
  </si>
  <si>
    <t>動物公園下見交通費（340x2）</t>
  </si>
  <si>
    <t>押尾</t>
  </si>
  <si>
    <t>動物公園下見入場料（800x3）</t>
  </si>
  <si>
    <t>スカウト用品代</t>
  </si>
  <si>
    <t>片山</t>
  </si>
  <si>
    <t>画用紙代</t>
  </si>
  <si>
    <t>XXXXさんブック代</t>
  </si>
  <si>
    <t>XXX</t>
  </si>
  <si>
    <t>成島さんブック代</t>
  </si>
  <si>
    <t>成島</t>
  </si>
  <si>
    <t>動物公園交通費（640x7）</t>
  </si>
  <si>
    <t>動物公園交通費（320x10）</t>
  </si>
  <si>
    <t>動物公園下見入場料（640x7）
JAF割引適用</t>
  </si>
  <si>
    <t>2025年上期隊費</t>
  </si>
  <si>
    <t>2025年上期助成金</t>
  </si>
  <si>
    <t>舎営参加費 (12名)　保護者(2名)</t>
  </si>
  <si>
    <t>隊費(大塚さん)7月〜9月 ３ヶ月分</t>
  </si>
  <si>
    <t>大塚</t>
  </si>
  <si>
    <t>麻ひも、布テープ</t>
  </si>
  <si>
    <t>木村</t>
  </si>
  <si>
    <t>合鍵代</t>
  </si>
  <si>
    <t>秋本</t>
  </si>
  <si>
    <t>花火</t>
  </si>
  <si>
    <t>m</t>
  </si>
  <si>
    <t>布テープ</t>
  </si>
  <si>
    <t>キャンドル(花火用)</t>
  </si>
  <si>
    <t>舎営バス代（大人往復 x 8）</t>
  </si>
  <si>
    <t>舎営バス代（小人片道 x 12）</t>
  </si>
  <si>
    <t>麦茶</t>
  </si>
  <si>
    <t>昼食代（唐揚げ弁当）</t>
  </si>
  <si>
    <t>アイス</t>
  </si>
  <si>
    <t>舎営車代（木村さん）</t>
  </si>
  <si>
    <t>舎営車代＋下見車代（岡本さん）未払い</t>
  </si>
  <si>
    <t>岡本</t>
  </si>
  <si>
    <t>舎営宿泊費</t>
  </si>
  <si>
    <t>舎営宿泊費（振込手数料）</t>
  </si>
  <si>
    <t>合計</t>
  </si>
  <si>
    <t>2024収支計算書</t>
  </si>
  <si>
    <t>2024年度（令和6年度）カブ隊会計報告（案）</t>
  </si>
  <si>
    <t>　　　　　　　　　　（2024年4月1日～2025年3月31日）</t>
  </si>
  <si>
    <t>隊費（前期）　予算：\6,000×15名　決算：\6000+×15名 + 3000円 x 1名</t>
  </si>
  <si>
    <t>2024収入・支出費目別</t>
  </si>
  <si>
    <t>2024度（令和6年度）カブ隊収支</t>
  </si>
  <si>
    <t>ブック代等</t>
  </si>
  <si>
    <t>美術館下見
青葉の森公園　駐車場代</t>
  </si>
  <si>
    <t>隊費（6000 x 15人）</t>
  </si>
  <si>
    <t>森</t>
  </si>
  <si>
    <t>助成金</t>
  </si>
  <si>
    <t>旗を入れるバッグの材料費</t>
  </si>
  <si>
    <t>コピー代</t>
  </si>
  <si>
    <t>林</t>
  </si>
  <si>
    <t>ハイキング交通費行き(大人)
290x7=2030</t>
  </si>
  <si>
    <t>ハイキング交通費行き(小人)
150x13=1950</t>
  </si>
  <si>
    <t>千葉県立博物館入場券
大人7人分（小人無料）</t>
  </si>
  <si>
    <t>ハイキング交通費帰り(大人)
290x6=1740</t>
  </si>
  <si>
    <t>ハイキング交通費帰り(小人)
150x13=1950</t>
  </si>
  <si>
    <t>隊費(岡本さん分)</t>
  </si>
  <si>
    <t>カブ隊団キャンプ下見交通費</t>
  </si>
  <si>
    <t>村尾</t>
  </si>
  <si>
    <t>おやつ（パピコ）</t>
  </si>
  <si>
    <t>DAISO</t>
  </si>
  <si>
    <t>麦茶パック、アイス</t>
  </si>
  <si>
    <t>麦茶（140円x2）</t>
  </si>
  <si>
    <t>第22回千葉県カブラリー返金
300円ｘ15人分</t>
  </si>
  <si>
    <t>おやつ代</t>
  </si>
  <si>
    <t>駐車料金（ドッヂボール練習）</t>
  </si>
  <si>
    <t>ふとがきチョーク</t>
  </si>
  <si>
    <t>むぎ茶</t>
  </si>
  <si>
    <t>2024年度下期隊費
（6000 x 13人）</t>
  </si>
  <si>
    <t>2024年度下期助成金</t>
  </si>
  <si>
    <t>木村佳野さん下期隊費</t>
  </si>
  <si>
    <t>木村佳野さんブック代</t>
  </si>
  <si>
    <t>ドッヂボール大会参加費</t>
  </si>
  <si>
    <t>アイススケート
滑走量＋レッスン台</t>
  </si>
  <si>
    <t>アイススケート
ソリレンタル代</t>
  </si>
  <si>
    <t>ドッヂボール祝勝会
ワッフル代</t>
  </si>
  <si>
    <t>コミュニティセンター音楽室利用費</t>
  </si>
  <si>
    <t>舎営消耗品（麦茶、シャンプー）</t>
  </si>
  <si>
    <t>舎営おやつ代</t>
  </si>
  <si>
    <t>青井</t>
  </si>
  <si>
    <t>舎営参加費
5000 ｘ 12人</t>
  </si>
  <si>
    <t>舎営交通費（電車代）
大人 1160 x 5人　小人 580 x 12人</t>
  </si>
  <si>
    <t>舎営宿泊費振込</t>
  </si>
  <si>
    <t>舎営バス代振込</t>
  </si>
  <si>
    <t>舎営バス代振込手数料</t>
  </si>
  <si>
    <t>下見車代（木村さん）</t>
  </si>
  <si>
    <t>車代（木村さん）</t>
  </si>
  <si>
    <t>車代（岡本さん）</t>
  </si>
  <si>
    <t>コミュニティセンター会議室利用費</t>
  </si>
  <si>
    <t>常備薬</t>
  </si>
  <si>
    <t>ドッヂボール＆ラインマーカー</t>
  </si>
  <si>
    <t>2023収支計算書</t>
  </si>
  <si>
    <t>2023年度（令和5年度）カブ隊会計報告（案）</t>
  </si>
  <si>
    <t>　　　　　　　　　　（2023年4月1日～2024年3月31日）</t>
  </si>
  <si>
    <t>隊費（前期）　\6,000-×8名+\4,000-×１名</t>
  </si>
  <si>
    <t>隊費（後期）　\6,000-×8名+\6,000-×１名</t>
  </si>
  <si>
    <t>夏の舎営参加費（2023年7月）\5,500-×参加者数8名　　→ \6000 x 9名</t>
  </si>
  <si>
    <t>冬の舎営参加費 （2024年3月）\5,500-×参加者数8名　→ \7000 x 9名</t>
  </si>
  <si>
    <t>ドッジボール大会参加費大会祝勝会費（参加者から会費収入）</t>
  </si>
  <si>
    <t>非接触型体温計</t>
  </si>
  <si>
    <t>電池、インク</t>
  </si>
  <si>
    <t>2023/4</t>
  </si>
  <si>
    <t>上進式、隊集会</t>
  </si>
  <si>
    <t>2023/5</t>
  </si>
  <si>
    <t>公園清掃・隊集会、組旗作成</t>
  </si>
  <si>
    <t>2023/6</t>
  </si>
  <si>
    <t>隊集会</t>
  </si>
  <si>
    <t>2023/7</t>
  </si>
  <si>
    <t>公園清掃、廃品回収、夏の舎営</t>
  </si>
  <si>
    <t>2023/8</t>
  </si>
  <si>
    <t>2023/9</t>
  </si>
  <si>
    <t>公園清掃、廃品回収、釣り、くまキャンプ</t>
  </si>
  <si>
    <t>2023/10</t>
  </si>
  <si>
    <t>隊集会、ドッジボール大会</t>
  </si>
  <si>
    <t>2023/11</t>
  </si>
  <si>
    <t>公園清掃、廃品回収、ハイキング、少年三団体</t>
  </si>
  <si>
    <t>2023/12</t>
  </si>
  <si>
    <t>隊集会、クリスマス会、募金等</t>
  </si>
  <si>
    <t>2024/1</t>
  </si>
  <si>
    <t>公園掃除・隊集会、初詣</t>
  </si>
  <si>
    <t>2024/2</t>
  </si>
  <si>
    <t>2024/3</t>
  </si>
  <si>
    <t>春の舎営、くまキャンプ、スケート等</t>
  </si>
  <si>
    <t>2024年　　　月　　　　日</t>
  </si>
  <si>
    <t>2023収入・支出費目別</t>
  </si>
  <si>
    <t>2023度（令和5年度）カブ隊収支</t>
  </si>
  <si>
    <t>坂千代さんブック代</t>
  </si>
  <si>
    <t>坂千代</t>
  </si>
  <si>
    <t>高岡さんブック・ロープ代</t>
  </si>
  <si>
    <t>高岡</t>
  </si>
  <si>
    <t>宮崎さんブック代</t>
  </si>
  <si>
    <t>根本さんブック代</t>
  </si>
  <si>
    <t>根本</t>
  </si>
  <si>
    <t>博物館下見交通費（往復820 x 5人）</t>
  </si>
  <si>
    <t>博物館下見交通費（往復820 x 7人）</t>
  </si>
  <si>
    <t>林さんブック代</t>
  </si>
  <si>
    <t>近藤</t>
  </si>
  <si>
    <t>木工用ボンド、折り紙等</t>
  </si>
  <si>
    <t>隊費（6000 x 8人）</t>
  </si>
  <si>
    <t>6月</t>
  </si>
  <si>
    <t>隊費（青木十悟くん分）</t>
  </si>
  <si>
    <t>ゴミ袋　</t>
  </si>
  <si>
    <t>千葉県立現代産業科学館入場料（6名）</t>
  </si>
  <si>
    <t>千葉県立現代産業科学館入場料（2名）</t>
  </si>
  <si>
    <t>粘着テープ・救急セット</t>
  </si>
  <si>
    <t>粘着テープ等</t>
  </si>
  <si>
    <t>市役所駐車場</t>
  </si>
  <si>
    <t>粘着テープ</t>
  </si>
  <si>
    <t>舎営振込</t>
  </si>
  <si>
    <t>舎営振込手数料</t>
  </si>
  <si>
    <t>花火、塩分チャージ</t>
  </si>
  <si>
    <t>ろうそく</t>
  </si>
  <si>
    <t>舎営参加費 6000 x 9</t>
  </si>
  <si>
    <t>布テープ・麦茶</t>
  </si>
  <si>
    <t>氷</t>
  </si>
  <si>
    <t>バス代（行き）小人9人（レシートあり）</t>
  </si>
  <si>
    <t>バス代（行き）大人5人（レシートあり）</t>
  </si>
  <si>
    <t>バス代（行き）小型バス</t>
  </si>
  <si>
    <t>舎営：宿泊代・プログラム代</t>
  </si>
  <si>
    <t>バス代（帰り）小型バス</t>
  </si>
  <si>
    <t>電車（帰り）</t>
  </si>
  <si>
    <t>画用紙・テープ</t>
  </si>
  <si>
    <t>プリント代</t>
  </si>
  <si>
    <t>おやつ</t>
  </si>
  <si>
    <t>ジュース</t>
  </si>
  <si>
    <t>ドッジボール大会参加費</t>
  </si>
  <si>
    <t>隊費（6000 x 9人）</t>
  </si>
  <si>
    <t>紙コップ、紙皿</t>
  </si>
  <si>
    <t>セブンシーズ利用料（12/2利用）</t>
  </si>
  <si>
    <t>ドッジボール大会参加費大会祝勝会費（千葉25団に支払い）</t>
  </si>
  <si>
    <t>カブラリー下見駐車場代</t>
  </si>
  <si>
    <t>色セロハン（ダイソー）</t>
  </si>
  <si>
    <t>舎営下見 車代</t>
  </si>
  <si>
    <t>田辺</t>
  </si>
  <si>
    <t>舎営当日 車代</t>
  </si>
  <si>
    <t>手芸用品</t>
  </si>
  <si>
    <t>千葉市役所駐車場代</t>
  </si>
  <si>
    <t>カブラリー申し込み代(手数料220円含む)</t>
  </si>
  <si>
    <t>舎営ラートインストラクター費(手数料165円含む)</t>
  </si>
  <si>
    <t>舎営用備品（ダイソー）</t>
  </si>
  <si>
    <t>舎営用備品（ミスターマックス）</t>
  </si>
  <si>
    <t>舎営用備品（ヤックス）</t>
  </si>
  <si>
    <t>舎営用備品（フードスクエア）</t>
  </si>
  <si>
    <t>舎営参加費 7000 x 9</t>
  </si>
  <si>
    <t>舎営おにぎり・お茶</t>
  </si>
  <si>
    <t>舎営食費・シーツ代</t>
  </si>
  <si>
    <t>カブラリー駐車場代（片山）</t>
  </si>
  <si>
    <t>カブラリー駐車場代（秋本）</t>
  </si>
  <si>
    <t>カブラリー駐車場代（田辺）</t>
  </si>
  <si>
    <t>カブラリー駐車場代（林）</t>
  </si>
  <si>
    <t>舎営交通費（片山）</t>
  </si>
  <si>
    <t>舎営交通費（秋本）</t>
  </si>
  <si>
    <t>舎営交通費（田辺）</t>
  </si>
  <si>
    <t>舎営交通費（林）</t>
  </si>
  <si>
    <t>チャレンジ章記章等</t>
  </si>
  <si>
    <t>りすの道</t>
  </si>
  <si>
    <t>2022収支計算書</t>
  </si>
  <si>
    <t>2022年度カブ隊会計報告</t>
  </si>
  <si>
    <t>（2022年4月1日～2023年3月31日）</t>
  </si>
  <si>
    <r>
      <rPr>
        <sz val="11"/>
        <color indexed="8"/>
        <rFont val="ヒラギノ角ゴシック W0"/>
      </rPr>
      <t>隊費（前期）　\6,000-×8名</t>
    </r>
    <r>
      <rPr>
        <sz val="11"/>
        <color indexed="14"/>
        <rFont val="ヒラギノ角ゴシック W0"/>
      </rPr>
      <t>＋\4,000×1名</t>
    </r>
  </si>
  <si>
    <r>
      <rPr>
        <sz val="11"/>
        <color indexed="8"/>
        <rFont val="ヒラギノ角ゴシック W0"/>
      </rPr>
      <t>隊費（後期）　\6,000-×9名</t>
    </r>
    <r>
      <rPr>
        <sz val="11"/>
        <color indexed="14"/>
        <rFont val="ヒラギノ角ゴシック W0"/>
      </rPr>
      <t>＋\4,000×1名</t>
    </r>
  </si>
  <si>
    <t>団より</t>
  </si>
  <si>
    <r>
      <rPr>
        <sz val="11"/>
        <color indexed="8"/>
        <rFont val="ヒラギノ角ゴシック W0"/>
      </rPr>
      <t>夏の舎営参加費（2022年7月）\5,000-×</t>
    </r>
    <r>
      <rPr>
        <sz val="11"/>
        <color indexed="14"/>
        <rFont val="ヒラギノ角ゴシック W0"/>
      </rPr>
      <t>参加者数9名</t>
    </r>
  </si>
  <si>
    <t>冬の舎営参加費 （2023年3月）\5,000-×参加者数10名</t>
  </si>
  <si>
    <t>ベンチャー活動費（ベンチャー参加分）</t>
  </si>
  <si>
    <t>県連盟返金分</t>
  </si>
  <si>
    <t>2022/4</t>
  </si>
  <si>
    <t>団募集、上進式、隊集会、基本動作</t>
  </si>
  <si>
    <t>2022/5</t>
  </si>
  <si>
    <t>2022/6</t>
  </si>
  <si>
    <t>組集会、隊集会</t>
  </si>
  <si>
    <t>2022/7</t>
  </si>
  <si>
    <t>公園清掃、隊集会、夏の舎営</t>
  </si>
  <si>
    <t>2022/8</t>
  </si>
  <si>
    <t>2022/9</t>
  </si>
  <si>
    <t>公園清掃、隊集会、くまキャンプ</t>
  </si>
  <si>
    <t>2022/10</t>
  </si>
  <si>
    <t>2022/11</t>
  </si>
  <si>
    <t>公園清掃、隊集会、少年三団体、くまキャン</t>
  </si>
  <si>
    <t>2022/12</t>
  </si>
  <si>
    <t>隊集会、クリスマス会</t>
  </si>
  <si>
    <t>2023/1</t>
  </si>
  <si>
    <t>2023/2</t>
  </si>
  <si>
    <t>2023/3</t>
  </si>
  <si>
    <t>公園清掃、くまキャンプ、春の舎営</t>
  </si>
  <si>
    <t>プリンタインク代等</t>
  </si>
  <si>
    <t>2022収入・支出費目別</t>
  </si>
  <si>
    <t>2022度（令和4年度）カブ隊収支</t>
  </si>
  <si>
    <t>林さんブック代（冬馬、優里）</t>
  </si>
  <si>
    <t>田辺さんブック代</t>
  </si>
  <si>
    <t>千葉市動物公園駐車料金</t>
  </si>
  <si>
    <t>千葉市動物公園入場料`@560×4人</t>
  </si>
  <si>
    <t>マジック他</t>
  </si>
  <si>
    <t>組旗他</t>
  </si>
  <si>
    <t>カブ隊2022上期隊費助成金</t>
  </si>
  <si>
    <t>ダイソー（クリップボード、画用紙等）</t>
  </si>
  <si>
    <t>切符（千葉→動物公園）大人340x4</t>
  </si>
  <si>
    <t>切符（千葉→動物公園）小人170x9</t>
  </si>
  <si>
    <t>おかし</t>
  </si>
  <si>
    <t>動物公園入園料　560ｘ4, 700x1</t>
  </si>
  <si>
    <t>動物公園内 アイス、お茶　150x14、130x1</t>
  </si>
  <si>
    <t>鴨川下見（車代）→片山</t>
  </si>
  <si>
    <t>新入社隊隊費（根本）6月～9月（4か月分）</t>
  </si>
  <si>
    <t>根本さんブック代　410x3 + 220</t>
  </si>
  <si>
    <t>お茶代</t>
  </si>
  <si>
    <t>テープ・ひも</t>
  </si>
  <si>
    <t>印刷用紙・花火</t>
  </si>
  <si>
    <t>スポーツドリンク</t>
  </si>
  <si>
    <t>佐々木</t>
  </si>
  <si>
    <t>高岡さん　カブ歌集代</t>
  </si>
  <si>
    <t>宮崎さん　ロープ、ハバザック代</t>
  </si>
  <si>
    <t>坂千代さん　ハバザック等</t>
  </si>
  <si>
    <t>根本さんブック代　</t>
  </si>
  <si>
    <t>プリンターインク</t>
  </si>
  <si>
    <t>舎営参加費 5000x9</t>
  </si>
  <si>
    <t>スイカ</t>
  </si>
  <si>
    <t>舎営備品（虫よけ、ローソク、その他）</t>
  </si>
  <si>
    <t>バス代</t>
  </si>
  <si>
    <t>洗剤、リンス</t>
  </si>
  <si>
    <t>食器用洗剤、スポンジ、たわし</t>
  </si>
  <si>
    <t>舎営宿泊費＋食費</t>
  </si>
  <si>
    <t>昼食代</t>
  </si>
  <si>
    <t>車代</t>
  </si>
  <si>
    <t>参加費返却（坂千代さん）</t>
  </si>
  <si>
    <t>電車代（寺田さん）</t>
  </si>
  <si>
    <t>寺田</t>
  </si>
  <si>
    <t>ベンチャー活動費（來夢参加分）</t>
  </si>
  <si>
    <t>県連盟送金</t>
  </si>
  <si>
    <t>活動時のおやつ</t>
  </si>
  <si>
    <t>駐車場代（審判講習会）</t>
  </si>
  <si>
    <t>千葉県キャンポリー参加代（キャンセルになったから戻る予定）</t>
  </si>
  <si>
    <t>キーボード電池代</t>
  </si>
  <si>
    <t>ドッチボール参加費おやつ代</t>
  </si>
  <si>
    <t>下期活動費（隊費6,000x9）</t>
  </si>
  <si>
    <t>下期活動費(助成金)</t>
  </si>
  <si>
    <t>ドッチボール参加費</t>
  </si>
  <si>
    <t>ヤックス</t>
  </si>
  <si>
    <t>ドッチボール交通費</t>
  </si>
  <si>
    <t>おかし代＋ビニール代（\1521+\110）</t>
  </si>
  <si>
    <t>ドーナツ代（\2064+\129)</t>
  </si>
  <si>
    <t>模造紙＋三角巾（\110+\605）</t>
  </si>
  <si>
    <t>斎藤くん（ハバザック・書籍）</t>
  </si>
  <si>
    <t>斎藤</t>
  </si>
  <si>
    <t>斎藤くん隊費</t>
  </si>
  <si>
    <t>県連盟返金分（1000円ｘ4人）
7月19日送金分の返金</t>
  </si>
  <si>
    <t>千葉神社初詣、りんご飴等</t>
  </si>
  <si>
    <t>舎営下見交通費（佐々木）</t>
  </si>
  <si>
    <t>凧あげ材料費</t>
  </si>
  <si>
    <t>影絵材料費</t>
  </si>
  <si>
    <t>千葉市少年自然の家（宿泊費前払い）（\8950+手数料\220）</t>
  </si>
  <si>
    <t>田辺さん靴下代</t>
  </si>
  <si>
    <t>舎営備品＋おかし</t>
  </si>
  <si>
    <t>舎営参加費 5000x10</t>
  </si>
  <si>
    <t>ハンドソープ</t>
  </si>
  <si>
    <t>千葉市少年自然の家（食費＆追加プログラム代）</t>
  </si>
  <si>
    <t>舎営交通費（車代）秋本、根本、佐々木、斉藤、片山（\800 x 5）</t>
  </si>
  <si>
    <t>坂千代さん カブブック代</t>
  </si>
  <si>
    <t>秋本隊長 プリンタインク代</t>
  </si>
  <si>
    <t>2021収支計算書</t>
  </si>
  <si>
    <t>2021年度カブ隊会計報告</t>
  </si>
  <si>
    <t>（2021年4月1日～2022年3月31日）</t>
  </si>
  <si>
    <r>
      <rPr>
        <sz val="11"/>
        <color indexed="8"/>
        <rFont val="ヒラギノ角ゴシック W0"/>
      </rPr>
      <t>隊費（前期）　\6,000-×6名</t>
    </r>
    <r>
      <rPr>
        <sz val="11"/>
        <color indexed="14"/>
        <rFont val="ヒラギノ角ゴシック W0"/>
      </rPr>
      <t>＋\2,000×1名</t>
    </r>
  </si>
  <si>
    <r>
      <rPr>
        <sz val="11"/>
        <color indexed="8"/>
        <rFont val="ヒラギノ角ゴシック W0"/>
      </rPr>
      <t>隊費（後期）　\6,000-×7名</t>
    </r>
    <r>
      <rPr>
        <sz val="11"/>
        <color indexed="14"/>
        <rFont val="ヒラギノ角ゴシック W0"/>
      </rPr>
      <t>＋\5,000×1名</t>
    </r>
  </si>
  <si>
    <r>
      <rPr>
        <sz val="11"/>
        <color indexed="8"/>
        <rFont val="ヒラギノ角ゴシック W0"/>
      </rPr>
      <t>春の舎営参加費（202１年4月）</t>
    </r>
    <r>
      <rPr>
        <sz val="11"/>
        <color indexed="14"/>
        <rFont val="ヒラギノ角ゴシック W0"/>
      </rPr>
      <t>\2,000-×参加者数11名</t>
    </r>
  </si>
  <si>
    <r>
      <rPr>
        <sz val="11"/>
        <color indexed="8"/>
        <rFont val="ヒラギノ角ゴシック W0"/>
      </rPr>
      <t>夏の舎営参加費（202１年7月）\5,000-×</t>
    </r>
    <r>
      <rPr>
        <sz val="11"/>
        <color indexed="14"/>
        <rFont val="ヒラギノ角ゴシック W0"/>
      </rPr>
      <t>参加者数7名</t>
    </r>
  </si>
  <si>
    <t>冬の舎営参加費 （2022年3月）\5,000-×参加者数6名</t>
  </si>
  <si>
    <t>コロナのため中止</t>
  </si>
  <si>
    <t>電池</t>
  </si>
  <si>
    <t>DL(\2000＊3)</t>
  </si>
  <si>
    <t>寺田DL+中川DL+佐々木DL</t>
  </si>
  <si>
    <t>2021/4</t>
  </si>
  <si>
    <t>上進式、隊集会、春の舎営（2020度分）</t>
  </si>
  <si>
    <t>2021/5</t>
  </si>
  <si>
    <t>公園清掃・隊集会、花の美術館サイクリング</t>
  </si>
  <si>
    <t>2021/6</t>
  </si>
  <si>
    <t>隊集会、県立博物館見学</t>
  </si>
  <si>
    <t>2021/7</t>
  </si>
  <si>
    <t>2021/8</t>
  </si>
  <si>
    <t>隊集会（Zoom）</t>
  </si>
  <si>
    <t>2021/9</t>
  </si>
  <si>
    <t>2021/10</t>
  </si>
  <si>
    <t>隊集会、上進式、カブラリー</t>
  </si>
  <si>
    <t>2021/11</t>
  </si>
  <si>
    <t>公園清掃、隊集会、くまキャン</t>
  </si>
  <si>
    <t>2021/12</t>
  </si>
  <si>
    <t>2022/1</t>
  </si>
  <si>
    <t>2022/2</t>
  </si>
  <si>
    <t>隊集会、ドッチボール大会オープン戦</t>
  </si>
  <si>
    <t>2022/3</t>
  </si>
  <si>
    <t>隊集会、スケート、くまお別れハイキング</t>
  </si>
  <si>
    <t>電池代</t>
  </si>
  <si>
    <t>2021収入・支出費目別</t>
  </si>
  <si>
    <t>2021度（令和3年度）カブ隊収支</t>
  </si>
  <si>
    <t>会計担当：押尾佳子</t>
  </si>
  <si>
    <t>荷造りロープ</t>
  </si>
  <si>
    <t>救急用品</t>
  </si>
  <si>
    <t>舎営　お菓子、お茶</t>
  </si>
  <si>
    <t>ジップロック、消毒液</t>
  </si>
  <si>
    <t>舎営　ジュース</t>
  </si>
  <si>
    <t>舎営　カルピス</t>
  </si>
  <si>
    <t>組旗`@500×2、記章代`@150×15</t>
  </si>
  <si>
    <t>舎営参加費（`@2,000×11人）</t>
  </si>
  <si>
    <t>舎営　アイス</t>
  </si>
  <si>
    <t>舎営バス代</t>
  </si>
  <si>
    <t>舎営緊急車両代（`@6,000×3台＝18,000）</t>
  </si>
  <si>
    <t>舎営　後続参加者電車代（`@1,166×2人≒2,335）</t>
  </si>
  <si>
    <t>夏の舎営下見（君津亀山）車代【片山副長へ】</t>
  </si>
  <si>
    <t>花の美術館（下見）入館料　`@300×3人</t>
  </si>
  <si>
    <t>館内ウオークラリー</t>
  </si>
  <si>
    <t>カルピス不足分(`@108×2本）、A4画用紙（`@108×1冊）</t>
  </si>
  <si>
    <t>花の美術館入館料　`@300×5人＋`@150150×6人</t>
  </si>
  <si>
    <t>上半期隊費`@1,000×6人×6月、隊助成金15,000</t>
  </si>
  <si>
    <t>中央博物館（下見）入館料`@300×2人</t>
  </si>
  <si>
    <t>青葉の森駐車場代</t>
  </si>
  <si>
    <t>京成電車代`@140×6＝840
　　　　　　 　`@280×6＝1680</t>
  </si>
  <si>
    <t>大人（秋本、片山、押尾、佐々木、高岡、青木）6人
子ども（田辺、森、林、佐々木、高岡、青木）6人</t>
  </si>
  <si>
    <t>青葉の森入館料`@300×7</t>
  </si>
  <si>
    <t xml:space="preserve">大人（秋本、片山、押尾、佐々木、高岡、青木、粟野）７人
</t>
  </si>
  <si>
    <t>バス代`@110×6＝660
　　　　`@220×6＝1320</t>
  </si>
  <si>
    <t>記章代</t>
  </si>
  <si>
    <t>風向計材料</t>
  </si>
  <si>
    <t>舎営おやつ、飲み物</t>
  </si>
  <si>
    <t>バケツ、花火、ジップロック</t>
  </si>
  <si>
    <t>夏の舎営参加費`@5,000×6人</t>
  </si>
  <si>
    <t>高岡沙良さん隊費（8，9月の2月分）</t>
  </si>
  <si>
    <t>夏の舎営下見車代不足分（片山副長へ）</t>
  </si>
  <si>
    <t>夏の舎営車代2台`@5,260×2</t>
  </si>
  <si>
    <t>バス回数券`@10,000×2冊</t>
  </si>
  <si>
    <t>駐車場代（千葉駅にて）</t>
  </si>
  <si>
    <t>羊毛ストラップ講師代</t>
  </si>
  <si>
    <t>君津亀山　食事代</t>
  </si>
  <si>
    <t>君津亀山　宿泊代</t>
  </si>
  <si>
    <t>たかおかさんよりカブブック、りすの道代</t>
  </si>
  <si>
    <t>下期隊費（7名分）
@1,000×7名×6か月＝42,000、助成金@15,000</t>
  </si>
  <si>
    <t>青井ひなのさん隊費（11月～3月の5か月分）</t>
  </si>
  <si>
    <t>カブラリー参加費</t>
  </si>
  <si>
    <t>野営地までのバス代（片道のみ）
大人@380×2＝760、こども@190×5＝950</t>
  </si>
  <si>
    <t>サツマイモ</t>
  </si>
  <si>
    <t>コミュニティセンター駐車場代</t>
  </si>
  <si>
    <t>金メダル　４４０</t>
  </si>
  <si>
    <t xml:space="preserve">押尾
</t>
  </si>
  <si>
    <t>金メダル　６６０</t>
  </si>
  <si>
    <t>スケート　大人3名、小7名</t>
  </si>
  <si>
    <t>スケートおやつ代</t>
  </si>
  <si>
    <t>千葉城ハイキング　団子代</t>
  </si>
  <si>
    <t>202104春の舎営実績</t>
  </si>
  <si>
    <t>カブスカウト舎営　費用詳細（令和3年4月24日～25日小見川少年自然の家）　　</t>
  </si>
  <si>
    <t>舎営費用内訳</t>
  </si>
  <si>
    <t>大人</t>
  </si>
  <si>
    <t>中学生</t>
  </si>
  <si>
    <t>小学生</t>
  </si>
  <si>
    <t>単価</t>
  </si>
  <si>
    <t>人数</t>
  </si>
  <si>
    <t>施設支払い分</t>
  </si>
  <si>
    <t>宿泊料</t>
  </si>
  <si>
    <t>シーツクリーニング代</t>
  </si>
  <si>
    <t>夕食代</t>
  </si>
  <si>
    <t>朝食代</t>
  </si>
  <si>
    <t>プラネタリウム</t>
  </si>
  <si>
    <t>＊）ボーイスカウトは、プラネタリウム無料</t>
  </si>
  <si>
    <t>体育館</t>
  </si>
  <si>
    <t>＊）施設利用料は免除対象</t>
  </si>
  <si>
    <t>七宝焼き</t>
  </si>
  <si>
    <t>小計(A)</t>
  </si>
  <si>
    <t>おやつ、お茶</t>
  </si>
  <si>
    <t>消毒液,ジップロック</t>
  </si>
  <si>
    <t>小計（B）</t>
  </si>
  <si>
    <t>交通費（※）</t>
  </si>
  <si>
    <t>小計(C)</t>
  </si>
  <si>
    <t>合計（一人当りの金額）</t>
  </si>
  <si>
    <t>（A）＋（B）＋（C）</t>
  </si>
  <si>
    <t>参加費</t>
  </si>
  <si>
    <t>隊持ち出し</t>
  </si>
  <si>
    <t>※交通費費用内訳</t>
  </si>
  <si>
    <t>移動手段</t>
  </si>
  <si>
    <t>小人</t>
  </si>
  <si>
    <t>金額</t>
  </si>
  <si>
    <t>バスチャーター</t>
  </si>
  <si>
    <t>幸町公園～小見川</t>
  </si>
  <si>
    <t>行き</t>
  </si>
  <si>
    <t>帰り</t>
  </si>
  <si>
    <t>緊急車両</t>
  </si>
  <si>
    <t>3台（押尾・佐々木・渋谷）</t>
  </si>
  <si>
    <t>2名 合流者交通費（寺田DL,寺田DC）</t>
  </si>
  <si>
    <t>【詳細】</t>
  </si>
  <si>
    <t>幸町公園～ＪＲ千葉駅～千葉北IC～佐原香取IC(東関東自動車道)～小見川自然の家（約80km）</t>
  </si>
  <si>
    <t>ｶﾞｿﾘﾝ：140/ℓ。燃費8㎞/ℓとすると、ｶﾞｿﾘﾝ80/8≒10ℓ必要（片道）。ｶﾞｿﾘﾝ代は2,800円</t>
  </si>
  <si>
    <t>高速道路料金：千葉北－佐原香取（1,360円）×2</t>
  </si>
  <si>
    <t>車1台当たり5,520≒6,000</t>
  </si>
  <si>
    <t>クルマ:</t>
  </si>
  <si>
    <t>押尾＋佐々木DL+ボーイ渋谷副長　　`@6,000×3台＝18,000</t>
  </si>
  <si>
    <t>電車:</t>
  </si>
  <si>
    <t>寺田DL＋寺田DC　`@1,166×2人≒2,335</t>
  </si>
  <si>
    <t>（１）</t>
  </si>
  <si>
    <t>スカウト舎営参加費</t>
  </si>
  <si>
    <t>（２）</t>
  </si>
  <si>
    <t>活動費（春の舎営）</t>
  </si>
  <si>
    <t>（実際）202107夏の舎営予算</t>
  </si>
  <si>
    <t>（案）カブスカウト夏の舎営　費用詳細（令和3年７月１７日～１８日小見川少年自然の家）　　</t>
  </si>
  <si>
    <t>高校生</t>
  </si>
  <si>
    <t>バス乗車</t>
  </si>
  <si>
    <t>牧山</t>
  </si>
  <si>
    <t>田松</t>
  </si>
  <si>
    <t>渋谷</t>
  </si>
  <si>
    <t>阿部</t>
  </si>
  <si>
    <t>中川</t>
  </si>
  <si>
    <t>川探検</t>
  </si>
  <si>
    <t>キャンドルファイヤー（雨）</t>
  </si>
  <si>
    <t>しょく台ろうそくセット400円</t>
  </si>
  <si>
    <t>羊毛ストラップ作り</t>
  </si>
  <si>
    <t>おやつ、飲み物、花火他</t>
  </si>
  <si>
    <t>一人当りの金額</t>
  </si>
  <si>
    <t>【回数券利用しない場合】
かぴーな号</t>
  </si>
  <si>
    <t>※回数券12,500円分が10,000で購入可能</t>
  </si>
  <si>
    <t>千葉駅～ふるさと物産館</t>
  </si>
  <si>
    <t>回数券`@12,500×2セット＝30,000</t>
  </si>
  <si>
    <t>【回数券利用する場合】
かぴーな号</t>
  </si>
  <si>
    <t>２台（佐々木、阿部）</t>
  </si>
  <si>
    <t>幸町公園～ＪＲ千葉駅～蘇我IC～君津IC～君津亀山自然の家（約80km）</t>
  </si>
  <si>
    <t>高速道路料金：蘇我－君津1,230円×2＝2,460</t>
  </si>
  <si>
    <t>車1台当たり</t>
  </si>
  <si>
    <t>夏の舎営活動費（隊費）予算</t>
  </si>
  <si>
    <t>春舎営余剰分</t>
  </si>
  <si>
    <t>(案）202107夏の舎営予算</t>
  </si>
  <si>
    <t>粟野</t>
  </si>
  <si>
    <t>２台（佐々木、粟野）</t>
  </si>
  <si>
    <t>2020収支計算書</t>
  </si>
  <si>
    <t>2020年度カブ隊会計報告</t>
  </si>
  <si>
    <t>（2020年4月1日～2021年3月31日）</t>
  </si>
  <si>
    <t>隊費（前期）　\6,000-× 11名</t>
  </si>
  <si>
    <r>
      <rPr>
        <sz val="11"/>
        <color indexed="8"/>
        <rFont val="ヒラギノ角ゴシック W0"/>
      </rPr>
      <t>隊費（後期）　\3,000-×11名</t>
    </r>
  </si>
  <si>
    <t>押尾佳子副長制服代</t>
  </si>
  <si>
    <t>夏の舎営参加費（2020年7月）\5,000-×参加者数 11名</t>
  </si>
  <si>
    <t>冬の舎営参加費 （2021年3月）\5,000-×参加者数11名</t>
  </si>
  <si>
    <t>2020/4</t>
  </si>
  <si>
    <t>活動休止</t>
  </si>
  <si>
    <t>＊）コロナ中止</t>
  </si>
  <si>
    <t>2020/5</t>
  </si>
  <si>
    <t>2020/6</t>
  </si>
  <si>
    <t>除菌シート他</t>
  </si>
  <si>
    <t>2020/7</t>
  </si>
  <si>
    <t>公園清掃・廃品回収・上進式・デイキャンプ</t>
  </si>
  <si>
    <t>麦茶他</t>
  </si>
  <si>
    <t>2020/8</t>
  </si>
  <si>
    <t>2020/9</t>
  </si>
  <si>
    <t>公園清掃・廃品回収・釣り</t>
  </si>
  <si>
    <t>デイキャンプ（夕飯代）等10,479円支出　非接触型温度計4,888円</t>
  </si>
  <si>
    <t>2020/10</t>
  </si>
  <si>
    <t>ドッジボール大会・くまだけキャンプ等</t>
  </si>
  <si>
    <t>活動参加費含む</t>
  </si>
  <si>
    <t>2020/11</t>
  </si>
  <si>
    <t>公園清掃・廃品回収・千葉市少年三団体</t>
  </si>
  <si>
    <t>2020/12</t>
  </si>
  <si>
    <t>隊集会、募金・クリスマス会</t>
  </si>
  <si>
    <t>2021/1</t>
  </si>
  <si>
    <t>公園掃除・廃品回収・餅つき大会＆初詣</t>
  </si>
  <si>
    <t>2021/2</t>
  </si>
  <si>
    <t>隊集会・冬の舎営</t>
  </si>
  <si>
    <t>2021/3</t>
  </si>
  <si>
    <t>春の舎営・千葉地区カブラリー・くま招待キャンプ・スケート等</t>
  </si>
  <si>
    <t>制服代・ブック代など</t>
  </si>
  <si>
    <t>プリンターインク代</t>
  </si>
  <si>
    <t>支出計</t>
  </si>
  <si>
    <t>収入・支出費目別との差額</t>
  </si>
  <si>
    <t>DL(\2000×3)寺田、中川、佐々木</t>
  </si>
  <si>
    <t>（感染症対策により活動休止にて）</t>
  </si>
  <si>
    <t>*)2020クマお別れ会</t>
  </si>
  <si>
    <t>帳簿残高</t>
  </si>
  <si>
    <t>現金残高</t>
  </si>
  <si>
    <t>3/31残高</t>
  </si>
  <si>
    <t>収支残高</t>
  </si>
  <si>
    <t>2020収入・支出費目別</t>
  </si>
  <si>
    <t>2020　CS14</t>
  </si>
  <si>
    <t>2019/4</t>
  </si>
  <si>
    <t>2020/3</t>
  </si>
  <si>
    <t>DL登録費(\2,000×3)吉岡さんへ</t>
  </si>
  <si>
    <t>カブブックス・カウトショップ送料込み</t>
  </si>
  <si>
    <t>押尾佳子副長指導者制服代</t>
  </si>
  <si>
    <t>除菌スプレー他</t>
  </si>
  <si>
    <t>除菌シート</t>
  </si>
  <si>
    <t>押尾佳子副長指導者名札代</t>
  </si>
  <si>
    <t>記章代（班旗）</t>
  </si>
  <si>
    <t>記章代（組旗→班旗払戻金）</t>
  </si>
  <si>
    <t>サラテクトミネラルウォーター</t>
  </si>
  <si>
    <t>組旗作り（アイス代）</t>
  </si>
  <si>
    <t>押尾佳子副長制服代
（団より　+13,816）</t>
  </si>
  <si>
    <t>吉岡</t>
  </si>
  <si>
    <t>ストロー・ビニールテープ他（水鉄砲用）</t>
  </si>
  <si>
    <t>空気入れ（水鉄砲用）</t>
  </si>
  <si>
    <t>水性ペン、半紙、空気入れ（水鉄砲用）</t>
  </si>
  <si>
    <t>画用紙ほか（手旗用）</t>
  </si>
  <si>
    <t>コピー代（手旗マニュアル）</t>
  </si>
  <si>
    <t>8/30引継時</t>
  </si>
  <si>
    <t>麦茶代（手旗訓練）</t>
  </si>
  <si>
    <t>ドッチボール練習（アイス代）</t>
  </si>
  <si>
    <t>ディキャンプ（ボーイ隊への手土産）</t>
  </si>
  <si>
    <t>デイキャンプ（夕飯代）</t>
  </si>
  <si>
    <t>デイキャンプ（麦茶代）</t>
  </si>
  <si>
    <t>非接触型温度計</t>
  </si>
  <si>
    <t>ドッチボール大会用（はちまき代）</t>
  </si>
  <si>
    <t>ドッチボール用（ビニール手袋代）</t>
  </si>
  <si>
    <t>ドッチボール合同練習負担金</t>
  </si>
  <si>
    <t>ドッチボール大会（お菓子代）</t>
  </si>
  <si>
    <t>ドッチボール大会参加費</t>
  </si>
  <si>
    <t>上期隊費</t>
  </si>
  <si>
    <t>下期隊費</t>
  </si>
  <si>
    <t>育成会助成金</t>
  </si>
  <si>
    <t>ドッチボール大会祝賀会（お菓子代）</t>
  </si>
  <si>
    <t>ドッチボール大会祝賀会（ドーナッツ代）</t>
  </si>
  <si>
    <t>クマキャンプ（書籍代）</t>
  </si>
  <si>
    <t>クリスマススタンツシナリオコピー代</t>
  </si>
  <si>
    <t>クリスマススタンツ資材（ガムテープ）</t>
  </si>
  <si>
    <t>令和3年度登録料（佐々木、中川、寺田、押尾佳子）</t>
  </si>
  <si>
    <t>荷造りロープ（団募集用）</t>
  </si>
  <si>
    <t>支出合計</t>
  </si>
  <si>
    <t>Sheet1</t>
  </si>
</sst>
</file>

<file path=xl/styles.xml><?xml version="1.0" encoding="utf-8"?>
<styleSheet xmlns="http://schemas.openxmlformats.org/spreadsheetml/2006/main">
  <numFmts count="11">
    <numFmt numFmtId="0" formatCode="General"/>
    <numFmt numFmtId="59" formatCode="&quot; &quot;* #,##0&quot; &quot;;&quot; &quot;* (#,##0);&quot; &quot;* &quot;- &quot;"/>
    <numFmt numFmtId="60" formatCode="&quot; ¥&quot;* #,##0&quot; &quot;;&quot; ¥&quot;* (#,##0);&quot; ¥&quot;* &quot;- &quot;"/>
    <numFmt numFmtId="61" formatCode="0&quot; &quot;"/>
    <numFmt numFmtId="62" formatCode="&quot; &quot;* #,##0&quot; &quot;;&quot; &quot;* &quot;-&quot;#,##0&quot; &quot;;&quot; &quot;* &quot;-&quot;??&quot; &quot;"/>
    <numFmt numFmtId="63" formatCode="#,##0&quot; &quot;;(#,##0)"/>
    <numFmt numFmtId="64" formatCode="#,##0.000;&quot;-&quot;#,##0.000"/>
    <numFmt numFmtId="65" formatCode="#,##0&quot; &quot;"/>
    <numFmt numFmtId="66" formatCode="#,##0.0;&quot;-&quot;#,##0.0"/>
    <numFmt numFmtId="67" formatCode="#,##0.0&quot; &quot;"/>
    <numFmt numFmtId="68" formatCode="&quot; &quot;0"/>
  </numFmts>
  <fonts count="15">
    <font>
      <sz val="11"/>
      <color indexed="8"/>
      <name val="ヒラギノ角ゴシック W0"/>
    </font>
    <font>
      <sz val="12"/>
      <color indexed="8"/>
      <name val="ヒラギノ角ゴシック W0"/>
    </font>
    <font>
      <sz val="14"/>
      <color indexed="8"/>
      <name val="ヒラギノ角ゴシック W0"/>
    </font>
    <font>
      <sz val="12"/>
      <color indexed="8"/>
      <name val="ヒラギノ角ゴ ProN W3"/>
    </font>
    <font>
      <u val="single"/>
      <sz val="12"/>
      <color indexed="11"/>
      <name val="ヒラギノ角ゴシック W0"/>
    </font>
    <font>
      <sz val="15"/>
      <color indexed="8"/>
      <name val="Calibri"/>
    </font>
    <font>
      <sz val="16"/>
      <color indexed="8"/>
      <name val="ヒラギノ角ゴシック W0"/>
    </font>
    <font>
      <sz val="11"/>
      <color indexed="8"/>
      <name val="ヒラギノ角ゴ ProN W3"/>
    </font>
    <font>
      <sz val="11"/>
      <color indexed="14"/>
      <name val="ヒラギノ角ゴシック W0"/>
    </font>
    <font>
      <sz val="8"/>
      <color indexed="8"/>
      <name val="ヒラギノ角ゴシック W0"/>
    </font>
    <font>
      <sz val="9"/>
      <color indexed="8"/>
      <name val="ヒラギノ角ゴシック W0"/>
    </font>
    <font>
      <sz val="14"/>
      <color indexed="14"/>
      <name val="ヒラギノ角ゴシック W0"/>
    </font>
    <font>
      <sz val="10"/>
      <color indexed="18"/>
      <name val="ヒラギノ角ゴシック W0"/>
    </font>
    <font>
      <sz val="12"/>
      <color indexed="14"/>
      <name val="ヒラギノ角ゴシック W0"/>
    </font>
    <font>
      <sz val="10"/>
      <color indexed="8"/>
      <name val="ヒラギノ角ゴシック W0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15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8"/>
      </bottom>
      <diagonal/>
    </border>
    <border>
      <left/>
      <right/>
      <top style="thin">
        <color indexed="12"/>
      </top>
      <bottom style="thin">
        <color indexed="8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/>
      <right/>
      <top style="thin">
        <color indexed="8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hair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tted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/>
      <top style="medium">
        <color indexed="8"/>
      </top>
      <bottom style="thin">
        <color indexed="12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12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12"/>
      </right>
      <top/>
      <bottom style="medium">
        <color indexed="8"/>
      </bottom>
      <diagonal/>
    </border>
    <border>
      <left style="thin">
        <color indexed="12"/>
      </left>
      <right style="thin">
        <color indexed="12"/>
      </right>
      <top/>
      <bottom style="medium">
        <color indexed="8"/>
      </bottom>
      <diagonal/>
    </border>
    <border>
      <left style="thin">
        <color indexed="12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12"/>
      </bottom>
      <diagonal/>
    </border>
    <border>
      <left style="thin">
        <color indexed="8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12"/>
      </top>
      <bottom/>
      <diagonal/>
    </border>
    <border>
      <left style="thin">
        <color indexed="8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482">
    <xf numFmtId="0" fontId="0" applyNumberFormat="0" applyFont="1" applyFill="0" applyBorder="0" applyAlignment="1" applyProtection="0">
      <alignment vertical="center"/>
    </xf>
    <xf numFmtId="0" fontId="1" applyNumberFormat="0" applyFont="1" applyFill="0" applyBorder="0" applyAlignment="1" applyProtection="0">
      <alignment horizontal="left" vertical="center" wrapText="1"/>
    </xf>
    <xf numFmtId="0" fontId="2" applyNumberFormat="0" applyFont="1" applyFill="0" applyBorder="0" applyAlignment="1" applyProtection="0">
      <alignment horizontal="left" vertical="center"/>
    </xf>
    <xf numFmtId="0" fontId="1" fillId="2" applyNumberFormat="0" applyFont="1" applyFill="1" applyBorder="0" applyAlignment="1" applyProtection="0">
      <alignment horizontal="left" vertical="center"/>
    </xf>
    <xf numFmtId="0" fontId="1" fillId="3" applyNumberFormat="0" applyFont="1" applyFill="1" applyBorder="0" applyAlignment="1" applyProtection="0">
      <alignment horizontal="left" vertical="center"/>
    </xf>
    <xf numFmtId="0" fontId="4" fillId="3" applyNumberFormat="0" applyFont="1" applyFill="1" applyBorder="0" applyAlignment="1" applyProtection="0">
      <alignment horizontal="left" vertical="center"/>
    </xf>
    <xf numFmtId="0" fontId="0" applyNumberFormat="1" applyFont="1" applyFill="0" applyBorder="0" applyAlignment="1" applyProtection="0">
      <alignment vertical="center"/>
    </xf>
    <xf numFmtId="0" fontId="0" borderId="1" applyNumberFormat="0" applyFont="1" applyFill="0" applyBorder="1" applyAlignment="1" applyProtection="0">
      <alignment vertical="center"/>
    </xf>
    <xf numFmtId="49" fontId="6" borderId="1" applyNumberFormat="1" applyFont="1" applyFill="0" applyBorder="1" applyAlignment="1" applyProtection="0">
      <alignment horizontal="center" vertical="center"/>
    </xf>
    <xf numFmtId="0" fontId="2" borderId="1" applyNumberFormat="0" applyFont="1" applyFill="0" applyBorder="1" applyAlignment="1" applyProtection="0">
      <alignment horizontal="center" vertical="center"/>
    </xf>
    <xf numFmtId="3" fontId="2" fillId="4" borderId="1" applyNumberFormat="1" applyFont="1" applyFill="1" applyBorder="1" applyAlignment="1" applyProtection="0">
      <alignment horizontal="center" vertical="center"/>
    </xf>
    <xf numFmtId="49" fontId="1" borderId="1" applyNumberFormat="1" applyFont="1" applyFill="0" applyBorder="1" applyAlignment="1" applyProtection="0">
      <alignment horizontal="center" vertical="center"/>
    </xf>
    <xf numFmtId="0" fontId="0" borderId="1" applyNumberFormat="0" applyFont="1" applyFill="0" applyBorder="1" applyAlignment="1" applyProtection="0">
      <alignment horizontal="center" vertical="center"/>
    </xf>
    <xf numFmtId="3" fontId="0" fillId="4" borderId="1" applyNumberFormat="1" applyFont="1" applyFill="1" applyBorder="1" applyAlignment="1" applyProtection="0">
      <alignment horizontal="center" vertical="center"/>
    </xf>
    <xf numFmtId="14" fontId="0" fillId="4" borderId="1" applyNumberFormat="1" applyFont="1" applyFill="1" applyBorder="1" applyAlignment="1" applyProtection="0">
      <alignment vertical="center"/>
    </xf>
    <xf numFmtId="49" fontId="0" borderId="2" applyNumberFormat="1" applyFont="1" applyFill="0" applyBorder="1" applyAlignment="1" applyProtection="0">
      <alignment vertical="center"/>
    </xf>
    <xf numFmtId="0" fontId="0" borderId="2" applyNumberFormat="0" applyFont="1" applyFill="0" applyBorder="1" applyAlignment="1" applyProtection="0">
      <alignment vertical="center"/>
    </xf>
    <xf numFmtId="3" fontId="0" fillId="4" borderId="2" applyNumberFormat="1" applyFont="1" applyFill="1" applyBorder="1" applyAlignment="1" applyProtection="0">
      <alignment vertical="center"/>
    </xf>
    <xf numFmtId="49" fontId="0" fillId="4" borderId="2" applyNumberFormat="1" applyFont="1" applyFill="1" applyBorder="1" applyAlignment="1" applyProtection="0">
      <alignment horizontal="right" vertical="center"/>
    </xf>
    <xf numFmtId="0" fontId="0" borderId="3" applyNumberFormat="0" applyFont="1" applyFill="0" applyBorder="1" applyAlignment="1" applyProtection="0">
      <alignment vertical="center"/>
    </xf>
    <xf numFmtId="49" fontId="0" borderId="4" applyNumberFormat="1" applyFont="1" applyFill="0" applyBorder="1" applyAlignment="1" applyProtection="0">
      <alignment horizontal="center" vertical="center"/>
    </xf>
    <xf numFmtId="0" fontId="0" borderId="5" applyNumberFormat="0" applyFont="1" applyFill="0" applyBorder="1" applyAlignment="1" applyProtection="0">
      <alignment horizontal="center" vertical="center"/>
    </xf>
    <xf numFmtId="0" fontId="0" borderId="6" applyNumberFormat="0" applyFont="1" applyFill="0" applyBorder="1" applyAlignment="1" applyProtection="0">
      <alignment horizontal="center" vertical="center"/>
    </xf>
    <xf numFmtId="49" fontId="0" fillId="4" borderId="7" applyNumberFormat="1" applyFont="1" applyFill="1" applyBorder="1" applyAlignment="1" applyProtection="0">
      <alignment horizontal="center" vertical="center"/>
    </xf>
    <xf numFmtId="49" fontId="0" fillId="4" borderId="8" applyNumberFormat="1" applyFont="1" applyFill="1" applyBorder="1" applyAlignment="1" applyProtection="0">
      <alignment horizontal="center" vertical="center"/>
    </xf>
    <xf numFmtId="0" fontId="0" borderId="9" applyNumberFormat="0" applyFont="1" applyFill="0" applyBorder="1" applyAlignment="1" applyProtection="0">
      <alignment vertical="center"/>
    </xf>
    <xf numFmtId="49" fontId="0" borderId="10" applyNumberFormat="1" applyFont="1" applyFill="0" applyBorder="1" applyAlignment="1" applyProtection="0">
      <alignment horizontal="left" vertical="center"/>
    </xf>
    <xf numFmtId="0" fontId="0" borderId="11" applyNumberFormat="0" applyFont="1" applyFill="0" applyBorder="1" applyAlignment="1" applyProtection="0">
      <alignment horizontal="left" vertical="center"/>
    </xf>
    <xf numFmtId="0" fontId="0" borderId="12" applyNumberFormat="0" applyFont="1" applyFill="0" applyBorder="1" applyAlignment="1" applyProtection="0">
      <alignment vertical="center"/>
    </xf>
    <xf numFmtId="59" fontId="1" fillId="4" borderId="13" applyNumberFormat="1" applyFont="1" applyFill="1" applyBorder="1" applyAlignment="1" applyProtection="0">
      <alignment vertical="center"/>
    </xf>
    <xf numFmtId="59" fontId="0" fillId="4" borderId="14" applyNumberFormat="1" applyFont="1" applyFill="1" applyBorder="1" applyAlignment="1" applyProtection="0">
      <alignment vertical="center"/>
    </xf>
    <xf numFmtId="49" fontId="0" fillId="4" borderId="15" applyNumberFormat="1" applyFont="1" applyFill="1" applyBorder="1" applyAlignment="1" applyProtection="0">
      <alignment vertical="center"/>
    </xf>
    <xf numFmtId="59" fontId="1" fillId="4" borderId="16" applyNumberFormat="1" applyFont="1" applyFill="1" applyBorder="1" applyAlignment="1" applyProtection="0">
      <alignment vertical="center"/>
    </xf>
    <xf numFmtId="0" fontId="0" borderId="10" applyNumberFormat="0" applyFont="1" applyFill="0" applyBorder="1" applyAlignment="1" applyProtection="0">
      <alignment horizontal="left" vertical="center"/>
    </xf>
    <xf numFmtId="59" fontId="1" fillId="4" borderId="13" applyNumberFormat="1" applyFont="1" applyFill="1" applyBorder="1" applyAlignment="1" applyProtection="0">
      <alignment horizontal="right" vertical="center"/>
    </xf>
    <xf numFmtId="49" fontId="0" fillId="4" borderId="17" applyNumberFormat="1" applyFont="1" applyFill="1" applyBorder="1" applyAlignment="1" applyProtection="0">
      <alignment vertical="center"/>
    </xf>
    <xf numFmtId="49" fontId="0" fillId="4" borderId="15" applyNumberFormat="1" applyFont="1" applyFill="1" applyBorder="1" applyAlignment="1" applyProtection="0">
      <alignment vertical="center" wrapText="1"/>
    </xf>
    <xf numFmtId="59" fontId="0" fillId="4" borderId="17" applyNumberFormat="1" applyFont="1" applyFill="1" applyBorder="1" applyAlignment="1" applyProtection="0">
      <alignment vertical="center"/>
    </xf>
    <xf numFmtId="0" fontId="8" borderId="9" applyNumberFormat="0" applyFont="1" applyFill="0" applyBorder="1" applyAlignment="1" applyProtection="0">
      <alignment vertical="center"/>
    </xf>
    <xf numFmtId="49" fontId="0" borderId="18" applyNumberFormat="1" applyFont="1" applyFill="0" applyBorder="1" applyAlignment="1" applyProtection="0">
      <alignment horizontal="center" vertical="center"/>
    </xf>
    <xf numFmtId="0" fontId="0" borderId="19" applyNumberFormat="0" applyFont="1" applyFill="0" applyBorder="1" applyAlignment="1" applyProtection="0">
      <alignment horizontal="center" vertical="center"/>
    </xf>
    <xf numFmtId="59" fontId="1" fillId="4" borderId="19" applyNumberFormat="1" applyFont="1" applyFill="1" applyBorder="1" applyAlignment="1" applyProtection="0">
      <alignment vertical="center"/>
    </xf>
    <xf numFmtId="3" fontId="0" fillId="4" borderId="20" applyNumberFormat="1" applyFont="1" applyFill="1" applyBorder="1" applyAlignment="1" applyProtection="0">
      <alignment vertical="center"/>
    </xf>
    <xf numFmtId="49" fontId="0" borderId="21" applyNumberFormat="1" applyFont="1" applyFill="0" applyBorder="1" applyAlignment="1" applyProtection="0">
      <alignment vertical="center"/>
    </xf>
    <xf numFmtId="0" fontId="0" borderId="21" applyNumberFormat="0" applyFont="1" applyFill="0" applyBorder="1" applyAlignment="1" applyProtection="0">
      <alignment vertical="center"/>
    </xf>
    <xf numFmtId="3" fontId="0" fillId="4" borderId="21" applyNumberFormat="1" applyFont="1" applyFill="1" applyBorder="1" applyAlignment="1" applyProtection="0">
      <alignment vertical="center"/>
    </xf>
    <xf numFmtId="49" fontId="0" fillId="4" borderId="21" applyNumberFormat="1" applyFont="1" applyFill="1" applyBorder="1" applyAlignment="1" applyProtection="0">
      <alignment horizontal="right" vertical="center"/>
    </xf>
    <xf numFmtId="49" fontId="0" fillId="4" borderId="14" applyNumberFormat="1" applyFont="1" applyFill="1" applyBorder="1" applyAlignment="1" applyProtection="0">
      <alignment vertical="center"/>
    </xf>
    <xf numFmtId="59" fontId="0" fillId="4" borderId="14" applyNumberFormat="1" applyFont="1" applyFill="1" applyBorder="1" applyAlignment="1" applyProtection="0">
      <alignment vertical="center" wrapText="1"/>
    </xf>
    <xf numFmtId="49" fontId="0" borderId="9" applyNumberFormat="1" applyFont="1" applyFill="0" applyBorder="1" applyAlignment="1" applyProtection="0">
      <alignment vertical="center"/>
    </xf>
    <xf numFmtId="60" fontId="0" borderId="1" applyNumberFormat="1" applyFont="1" applyFill="0" applyBorder="1" applyAlignment="1" applyProtection="0">
      <alignment vertical="center"/>
    </xf>
    <xf numFmtId="59" fontId="0" fillId="4" borderId="20" applyNumberFormat="1" applyFont="1" applyFill="1" applyBorder="1" applyAlignment="1" applyProtection="0">
      <alignment vertical="center"/>
    </xf>
    <xf numFmtId="0" fontId="0" borderId="22" applyNumberFormat="0" applyFont="1" applyFill="0" applyBorder="1" applyAlignment="1" applyProtection="0">
      <alignment vertical="center"/>
    </xf>
    <xf numFmtId="49" fontId="0" borderId="23" applyNumberFormat="1" applyFont="1" applyFill="0" applyBorder="1" applyAlignment="1" applyProtection="0">
      <alignment horizontal="center" vertical="center"/>
    </xf>
    <xf numFmtId="61" fontId="0" borderId="7" applyNumberFormat="1" applyFont="1" applyFill="0" applyBorder="1" applyAlignment="1" applyProtection="0">
      <alignment vertical="center"/>
    </xf>
    <xf numFmtId="49" fontId="0" borderId="7" applyNumberFormat="1" applyFont="1" applyFill="0" applyBorder="1" applyAlignment="1" applyProtection="0">
      <alignment horizontal="center" vertical="center"/>
    </xf>
    <xf numFmtId="49" fontId="0" borderId="24" applyNumberFormat="1" applyFont="1" applyFill="0" applyBorder="1" applyAlignment="1" applyProtection="0">
      <alignment horizontal="center" vertical="center"/>
    </xf>
    <xf numFmtId="55" fontId="0" borderId="25" applyNumberFormat="1" applyFont="1" applyFill="0" applyBorder="1" applyAlignment="1" applyProtection="0">
      <alignment horizontal="center" vertical="center"/>
    </xf>
    <xf numFmtId="49" fontId="0" borderId="13" applyNumberFormat="1" applyFont="1" applyFill="0" applyBorder="1" applyAlignment="1" applyProtection="0">
      <alignment horizontal="right" vertical="center"/>
    </xf>
    <xf numFmtId="49" fontId="0" borderId="13" applyNumberFormat="1" applyFont="1" applyFill="0" applyBorder="1" applyAlignment="1" applyProtection="0">
      <alignment vertical="center"/>
    </xf>
    <xf numFmtId="0" fontId="0" borderId="26" applyNumberFormat="0" applyFont="1" applyFill="0" applyBorder="1" applyAlignment="1" applyProtection="0">
      <alignment horizontal="center" vertical="center"/>
    </xf>
    <xf numFmtId="59" fontId="0" borderId="1" applyNumberFormat="1" applyFont="1" applyFill="0" applyBorder="1" applyAlignment="1" applyProtection="0">
      <alignment vertical="center"/>
    </xf>
    <xf numFmtId="59" fontId="9" fillId="4" borderId="14" applyNumberFormat="1" applyFont="1" applyFill="1" applyBorder="1" applyAlignment="1" applyProtection="0">
      <alignment vertical="center" wrapText="1"/>
    </xf>
    <xf numFmtId="0" fontId="10" borderId="9" applyNumberFormat="0" applyFont="1" applyFill="0" applyBorder="1" applyAlignment="1" applyProtection="0">
      <alignment vertical="center"/>
    </xf>
    <xf numFmtId="49" fontId="1" fillId="4" borderId="13" applyNumberFormat="1" applyFont="1" applyFill="1" applyBorder="1" applyAlignment="1" applyProtection="0">
      <alignment vertical="center"/>
    </xf>
    <xf numFmtId="3" fontId="0" fillId="4" borderId="14" applyNumberFormat="1" applyFont="1" applyFill="1" applyBorder="1" applyAlignment="1" applyProtection="0">
      <alignment vertical="center"/>
    </xf>
    <xf numFmtId="0" fontId="0" borderId="27" applyNumberFormat="0" applyFont="1" applyFill="0" applyBorder="1" applyAlignment="1" applyProtection="0">
      <alignment horizontal="center" vertical="center"/>
    </xf>
    <xf numFmtId="0" fontId="0" borderId="10" applyNumberFormat="0" applyFont="1" applyFill="0" applyBorder="1" applyAlignment="1" applyProtection="0">
      <alignment vertical="center"/>
    </xf>
    <xf numFmtId="49" fontId="0" borderId="12" applyNumberFormat="1" applyFont="1" applyFill="0" applyBorder="1" applyAlignment="1" applyProtection="0">
      <alignment horizontal="left" vertical="center"/>
    </xf>
    <xf numFmtId="55" fontId="0" borderId="13" applyNumberFormat="1" applyFont="1" applyFill="0" applyBorder="1" applyAlignment="1" applyProtection="0">
      <alignment horizontal="center" vertical="center"/>
    </xf>
    <xf numFmtId="0" fontId="0" borderId="13" applyNumberFormat="0" applyFont="1" applyFill="0" applyBorder="1" applyAlignment="1" applyProtection="0">
      <alignment vertical="center"/>
    </xf>
    <xf numFmtId="0" fontId="0" borderId="28" applyNumberFormat="0" applyFont="1" applyFill="0" applyBorder="1" applyAlignment="1" applyProtection="0">
      <alignment vertical="center"/>
    </xf>
    <xf numFmtId="59" fontId="0" fillId="4" borderId="13" applyNumberFormat="1" applyFont="1" applyFill="1" applyBorder="1" applyAlignment="1" applyProtection="0">
      <alignment vertical="center"/>
    </xf>
    <xf numFmtId="3" fontId="0" borderId="13" applyNumberFormat="1" applyFont="1" applyFill="0" applyBorder="1" applyAlignment="1" applyProtection="0">
      <alignment horizontal="center" vertical="center"/>
    </xf>
    <xf numFmtId="0" fontId="0" borderId="29" applyNumberFormat="0" applyFont="1" applyFill="0" applyBorder="1" applyAlignment="1" applyProtection="0">
      <alignment vertical="center"/>
    </xf>
    <xf numFmtId="3" fontId="0" borderId="13" applyNumberFormat="1" applyFont="1" applyFill="0" applyBorder="1" applyAlignment="1" applyProtection="0">
      <alignment vertical="center"/>
    </xf>
    <xf numFmtId="62" fontId="0" borderId="29" applyNumberFormat="1" applyFont="1" applyFill="0" applyBorder="1" applyAlignment="1" applyProtection="0">
      <alignment vertical="center"/>
    </xf>
    <xf numFmtId="3" fontId="0" borderId="30" applyNumberFormat="1" applyFont="1" applyFill="0" applyBorder="1" applyAlignment="1" applyProtection="0">
      <alignment vertical="center"/>
    </xf>
    <xf numFmtId="62" fontId="0" borderId="1" applyNumberFormat="1" applyFont="1" applyFill="0" applyBorder="1" applyAlignment="1" applyProtection="0">
      <alignment vertical="center"/>
    </xf>
    <xf numFmtId="0" fontId="0" borderId="31" applyNumberFormat="0" applyFont="1" applyFill="0" applyBorder="1" applyAlignment="1" applyProtection="0">
      <alignment vertical="center"/>
    </xf>
    <xf numFmtId="49" fontId="0" borderId="32" applyNumberFormat="1" applyFont="1" applyFill="0" applyBorder="1" applyAlignment="1" applyProtection="0">
      <alignment horizontal="center" vertical="center"/>
    </xf>
    <xf numFmtId="55" fontId="0" borderId="19" applyNumberFormat="1" applyFont="1" applyFill="0" applyBorder="1" applyAlignment="1" applyProtection="0">
      <alignment horizontal="center" vertical="center"/>
    </xf>
    <xf numFmtId="0" fontId="0" borderId="33" applyNumberFormat="0" applyFont="1" applyFill="0" applyBorder="1" applyAlignment="1" applyProtection="0">
      <alignment vertical="center"/>
    </xf>
    <xf numFmtId="3" fontId="1" fillId="4" borderId="33" applyNumberFormat="1" applyFont="1" applyFill="1" applyBorder="1" applyAlignment="1" applyProtection="0">
      <alignment vertical="center"/>
    </xf>
    <xf numFmtId="3" fontId="0" fillId="4" borderId="33" applyNumberFormat="1" applyFont="1" applyFill="1" applyBorder="1" applyAlignment="1" applyProtection="0">
      <alignment vertical="center"/>
    </xf>
    <xf numFmtId="3" fontId="0" fillId="4" borderId="1" applyNumberFormat="1" applyFont="1" applyFill="1" applyBorder="1" applyAlignment="1" applyProtection="0">
      <alignment vertical="center"/>
    </xf>
    <xf numFmtId="3" fontId="0" fillId="4" borderId="1" applyNumberFormat="1" applyFont="1" applyFill="1" applyBorder="1" applyAlignment="1" applyProtection="0">
      <alignment horizontal="right" vertical="center"/>
    </xf>
    <xf numFmtId="49" fontId="0" borderId="1" applyNumberFormat="1" applyFont="1" applyFill="0" applyBorder="1" applyAlignment="1" applyProtection="0">
      <alignment horizontal="right" vertical="center"/>
    </xf>
    <xf numFmtId="62" fontId="0" fillId="4" borderId="1" applyNumberFormat="1" applyFont="1" applyFill="1" applyBorder="1" applyAlignment="1" applyProtection="0">
      <alignment vertical="center"/>
    </xf>
    <xf numFmtId="0" fontId="0" fillId="4" borderId="1" applyNumberFormat="0" applyFont="1" applyFill="1" applyBorder="1" applyAlignment="1" applyProtection="0">
      <alignment vertical="center"/>
    </xf>
    <xf numFmtId="0" fontId="8" borderId="1" applyNumberFormat="0" applyFont="1" applyFill="0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6" fillId="4" borderId="34" applyNumberFormat="1" applyFont="1" applyFill="1" applyBorder="1" applyAlignment="1" applyProtection="0">
      <alignment vertical="bottom"/>
    </xf>
    <xf numFmtId="0" fontId="0" fillId="4" borderId="35" applyNumberFormat="0" applyFont="1" applyFill="1" applyBorder="1" applyAlignment="1" applyProtection="0">
      <alignment vertical="bottom"/>
    </xf>
    <xf numFmtId="49" fontId="0" fillId="4" borderId="35" applyNumberFormat="1" applyFont="1" applyFill="1" applyBorder="1" applyAlignment="1" applyProtection="0">
      <alignment vertical="bottom"/>
    </xf>
    <xf numFmtId="14" fontId="0" fillId="4" borderId="35" applyNumberFormat="1" applyFont="1" applyFill="1" applyBorder="1" applyAlignment="1" applyProtection="0">
      <alignment vertical="bottom"/>
    </xf>
    <xf numFmtId="49" fontId="0" fillId="4" borderId="35" applyNumberFormat="1" applyFont="1" applyFill="1" applyBorder="1" applyAlignment="1" applyProtection="0">
      <alignment horizontal="center" vertical="bottom"/>
    </xf>
    <xf numFmtId="0" fontId="0" fillId="4" borderId="36" applyNumberFormat="0" applyFont="1" applyFill="1" applyBorder="1" applyAlignment="1" applyProtection="0">
      <alignment vertical="bottom"/>
    </xf>
    <xf numFmtId="0" fontId="0" fillId="4" borderId="37" applyNumberFormat="0" applyFont="1" applyFill="1" applyBorder="1" applyAlignment="1" applyProtection="0">
      <alignment vertical="bottom"/>
    </xf>
    <xf numFmtId="49" fontId="0" fillId="4" borderId="38" applyNumberFormat="1" applyFont="1" applyFill="1" applyBorder="1" applyAlignment="1" applyProtection="0">
      <alignment horizontal="center" vertical="center"/>
    </xf>
    <xf numFmtId="49" fontId="0" fillId="4" borderId="38" applyNumberFormat="1" applyFont="1" applyFill="1" applyBorder="1" applyAlignment="1" applyProtection="0">
      <alignment vertical="center"/>
    </xf>
    <xf numFmtId="49" fontId="0" fillId="4" borderId="39" applyNumberFormat="1" applyFont="1" applyFill="1" applyBorder="1" applyAlignment="1" applyProtection="0">
      <alignment horizontal="center" vertical="center"/>
    </xf>
    <xf numFmtId="0" fontId="0" fillId="4" borderId="40" applyNumberFormat="0" applyFont="1" applyFill="1" applyBorder="1" applyAlignment="1" applyProtection="0">
      <alignment horizontal="center" vertical="center"/>
    </xf>
    <xf numFmtId="0" fontId="0" fillId="4" borderId="41" applyNumberFormat="0" applyFont="1" applyFill="1" applyBorder="1" applyAlignment="1" applyProtection="0">
      <alignment horizontal="center" vertical="center"/>
    </xf>
    <xf numFmtId="0" fontId="0" fillId="4" borderId="42" applyNumberFormat="0" applyFont="1" applyFill="1" applyBorder="1" applyAlignment="1" applyProtection="0">
      <alignment vertical="bottom"/>
    </xf>
    <xf numFmtId="0" fontId="0" fillId="4" borderId="43" applyNumberFormat="0" applyFont="1" applyFill="1" applyBorder="1" applyAlignment="1" applyProtection="0">
      <alignment vertical="bottom"/>
    </xf>
    <xf numFmtId="0" fontId="0" fillId="4" borderId="44" applyNumberFormat="0" applyFont="1" applyFill="1" applyBorder="1" applyAlignment="1" applyProtection="0">
      <alignment vertical="bottom"/>
    </xf>
    <xf numFmtId="0" fontId="0" fillId="4" borderId="45" applyNumberFormat="0" applyFont="1" applyFill="1" applyBorder="1" applyAlignment="1" applyProtection="0">
      <alignment horizontal="center" vertical="center"/>
    </xf>
    <xf numFmtId="0" fontId="0" fillId="4" borderId="45" applyNumberFormat="0" applyFont="1" applyFill="1" applyBorder="1" applyAlignment="1" applyProtection="0">
      <alignment vertical="center"/>
    </xf>
    <xf numFmtId="49" fontId="0" fillId="4" borderId="13" applyNumberFormat="1" applyFont="1" applyFill="1" applyBorder="1" applyAlignment="1" applyProtection="0">
      <alignment horizontal="center" vertical="center"/>
    </xf>
    <xf numFmtId="0" fontId="0" fillId="4" borderId="13" applyNumberFormat="1" applyFont="1" applyFill="1" applyBorder="1" applyAlignment="1" applyProtection="0">
      <alignment horizontal="right" vertical="center"/>
    </xf>
    <xf numFmtId="56" fontId="0" fillId="4" borderId="13" applyNumberFormat="1" applyFont="1" applyFill="1" applyBorder="1" applyAlignment="1" applyProtection="0">
      <alignment horizontal="right" vertical="center"/>
    </xf>
    <xf numFmtId="49" fontId="0" fillId="4" borderId="13" applyNumberFormat="1" applyFont="1" applyFill="1" applyBorder="1" applyAlignment="1" applyProtection="0">
      <alignment horizontal="left" vertical="center" wrapText="1"/>
    </xf>
    <xf numFmtId="0" fontId="0" fillId="4" borderId="13" applyNumberFormat="0" applyFont="1" applyFill="1" applyBorder="1" applyAlignment="1" applyProtection="0">
      <alignment vertical="center"/>
    </xf>
    <xf numFmtId="3" fontId="0" fillId="4" borderId="13" applyNumberFormat="1" applyFont="1" applyFill="1" applyBorder="1" applyAlignment="1" applyProtection="0">
      <alignment horizontal="right" vertical="center"/>
    </xf>
    <xf numFmtId="0" fontId="0" fillId="4" borderId="13" applyNumberFormat="0" applyFont="1" applyFill="1" applyBorder="1" applyAlignment="1" applyProtection="0">
      <alignment horizontal="right" vertical="center"/>
    </xf>
    <xf numFmtId="63" fontId="0" fillId="4" borderId="13" applyNumberFormat="1" applyFont="1" applyFill="1" applyBorder="1" applyAlignment="1" applyProtection="0">
      <alignment horizontal="right" vertical="center"/>
    </xf>
    <xf numFmtId="49" fontId="0" fillId="4" borderId="13" applyNumberFormat="1" applyFont="1" applyFill="1" applyBorder="1" applyAlignment="1" applyProtection="0">
      <alignment vertical="center"/>
    </xf>
    <xf numFmtId="62" fontId="0" fillId="4" borderId="13" applyNumberFormat="1" applyFont="1" applyFill="1" applyBorder="1" applyAlignment="1" applyProtection="0">
      <alignment horizontal="right" vertical="center"/>
    </xf>
    <xf numFmtId="0" fontId="0" fillId="4" borderId="13" applyNumberFormat="0" applyFont="1" applyFill="1" applyBorder="1" applyAlignment="1" applyProtection="0">
      <alignment horizontal="left" vertical="center"/>
    </xf>
    <xf numFmtId="49" fontId="0" fillId="4" borderId="13" applyNumberFormat="1" applyFont="1" applyFill="1" applyBorder="1" applyAlignment="1" applyProtection="0">
      <alignment horizontal="left" vertical="center"/>
    </xf>
    <xf numFmtId="0" fontId="0" fillId="4" borderId="13" applyNumberFormat="0" applyFont="1" applyFill="1" applyBorder="1" applyAlignment="1" applyProtection="0">
      <alignment vertical="bottom"/>
    </xf>
    <xf numFmtId="49" fontId="0" fillId="4" borderId="44" applyNumberFormat="1" applyFont="1" applyFill="1" applyBorder="1" applyAlignment="1" applyProtection="0">
      <alignment vertical="bottom"/>
    </xf>
    <xf numFmtId="0" fontId="0" fillId="4" borderId="13" applyNumberFormat="0" applyFont="1" applyFill="1" applyBorder="1" applyAlignment="1" applyProtection="0">
      <alignment horizontal="left" vertical="center" wrapText="1"/>
    </xf>
    <xf numFmtId="63" fontId="0" fillId="4" borderId="43" applyNumberFormat="1" applyFont="1" applyFill="1" applyBorder="1" applyAlignment="1" applyProtection="0">
      <alignment horizontal="right" vertical="center"/>
    </xf>
    <xf numFmtId="0" fontId="0" fillId="4" borderId="46" applyNumberFormat="0" applyFont="1" applyFill="1" applyBorder="1" applyAlignment="1" applyProtection="0">
      <alignment vertical="bottom"/>
    </xf>
    <xf numFmtId="0" fontId="0" fillId="4" borderId="47" applyNumberFormat="0" applyFont="1" applyFill="1" applyBorder="1" applyAlignment="1" applyProtection="0">
      <alignment vertical="bottom"/>
    </xf>
    <xf numFmtId="0" fontId="0" fillId="4" borderId="48" applyNumberFormat="0" applyFont="1" applyFill="1" applyBorder="1" applyAlignment="1" applyProtection="0">
      <alignment vertical="bottom"/>
    </xf>
    <xf numFmtId="62" fontId="0" fillId="4" borderId="48" applyNumberFormat="1" applyFont="1" applyFill="1" applyBorder="1" applyAlignment="1" applyProtection="0">
      <alignment vertical="bottom"/>
    </xf>
    <xf numFmtId="0" fontId="0" fillId="4" borderId="4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4" borderId="1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center"/>
    </xf>
    <xf numFmtId="49" fontId="1" fillId="4" borderId="13" applyNumberFormat="1" applyFont="1" applyFill="1" applyBorder="1" applyAlignment="1" applyProtection="0">
      <alignment horizontal="right" vertical="center"/>
    </xf>
    <xf numFmtId="3" fontId="0" borderId="50" applyNumberFormat="1" applyFont="1" applyFill="0" applyBorder="1" applyAlignment="1" applyProtection="0">
      <alignment horizontal="center" vertical="center"/>
    </xf>
    <xf numFmtId="3" fontId="0" borderId="50" applyNumberFormat="1" applyFont="1" applyFill="0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4" borderId="42" applyNumberFormat="0" applyFont="1" applyFill="1" applyBorder="1" applyAlignment="1" applyProtection="0">
      <alignment vertical="center"/>
    </xf>
    <xf numFmtId="49" fontId="0" fillId="4" borderId="13" applyNumberFormat="1" applyFont="1" applyFill="1" applyBorder="1" applyAlignment="1" applyProtection="0">
      <alignment horizontal="right" vertical="center"/>
    </xf>
    <xf numFmtId="63" fontId="0" fillId="4" borderId="43" applyNumberFormat="1" applyFont="1" applyFill="1" applyBorder="1" applyAlignment="1" applyProtection="0">
      <alignment vertical="bottom"/>
    </xf>
    <xf numFmtId="0" fontId="0" fillId="4" borderId="42" applyNumberFormat="0" applyFont="1" applyFill="1" applyBorder="1" applyAlignment="1" applyProtection="0">
      <alignment vertical="bottom" wrapText="1"/>
    </xf>
    <xf numFmtId="63" fontId="0" fillId="4" borderId="44" applyNumberFormat="1" applyFont="1" applyFill="1" applyBorder="1" applyAlignment="1" applyProtection="0">
      <alignment horizontal="right" vertical="center"/>
    </xf>
    <xf numFmtId="62" fontId="0" fillId="4" borderId="49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center"/>
    </xf>
    <xf numFmtId="49" fontId="2" borderId="1" applyNumberFormat="1" applyFont="1" applyFill="0" applyBorder="1" applyAlignment="1" applyProtection="0">
      <alignment horizontal="center" vertical="center"/>
    </xf>
    <xf numFmtId="3" fontId="11" fillId="4" borderId="1" applyNumberFormat="1" applyFont="1" applyFill="1" applyBorder="1" applyAlignment="1" applyProtection="0">
      <alignment horizontal="center" vertical="center"/>
    </xf>
    <xf numFmtId="49" fontId="0" borderId="1" applyNumberFormat="1" applyFont="1" applyFill="0" applyBorder="1" applyAlignment="1" applyProtection="0">
      <alignment horizontal="center" vertical="center"/>
    </xf>
    <xf numFmtId="14" fontId="8" fillId="4" borderId="1" applyNumberFormat="1" applyFont="1" applyFill="1" applyBorder="1" applyAlignment="1" applyProtection="0">
      <alignment vertical="center"/>
    </xf>
    <xf numFmtId="0" fontId="0" fillId="4" borderId="2" applyNumberFormat="0" applyFont="1" applyFill="1" applyBorder="1" applyAlignment="1" applyProtection="0">
      <alignment vertical="center"/>
    </xf>
    <xf numFmtId="59" fontId="0" fillId="4" borderId="16" applyNumberFormat="1" applyFont="1" applyFill="1" applyBorder="1" applyAlignment="1" applyProtection="0">
      <alignment vertical="center"/>
    </xf>
    <xf numFmtId="59" fontId="0" fillId="4" borderId="13" applyNumberFormat="1" applyFont="1" applyFill="1" applyBorder="1" applyAlignment="1" applyProtection="0">
      <alignment horizontal="right" vertical="center"/>
    </xf>
    <xf numFmtId="49" fontId="0" fillId="4" borderId="16" applyNumberFormat="1" applyFont="1" applyFill="1" applyBorder="1" applyAlignment="1" applyProtection="0">
      <alignment vertical="center"/>
    </xf>
    <xf numFmtId="0" fontId="0" borderId="51" applyNumberFormat="0" applyFont="1" applyFill="0" applyBorder="1" applyAlignment="1" applyProtection="0">
      <alignment vertical="center"/>
    </xf>
    <xf numFmtId="0" fontId="0" borderId="52" applyNumberFormat="0" applyFont="1" applyFill="0" applyBorder="1" applyAlignment="1" applyProtection="0">
      <alignment vertical="center"/>
    </xf>
    <xf numFmtId="0" fontId="8" borderId="53" applyNumberFormat="0" applyFont="1" applyFill="0" applyBorder="1" applyAlignment="1" applyProtection="0">
      <alignment vertical="center"/>
    </xf>
    <xf numFmtId="0" fontId="0" borderId="43" applyNumberFormat="0" applyFont="1" applyFill="0" applyBorder="1" applyAlignment="1" applyProtection="0">
      <alignment vertical="center"/>
    </xf>
    <xf numFmtId="0" fontId="0" borderId="54" applyNumberFormat="0" applyFont="1" applyFill="0" applyBorder="1" applyAlignment="1" applyProtection="0">
      <alignment vertical="center"/>
    </xf>
    <xf numFmtId="59" fontId="8" fillId="4" borderId="14" applyNumberFormat="1" applyFont="1" applyFill="1" applyBorder="1" applyAlignment="1" applyProtection="0">
      <alignment vertical="center"/>
    </xf>
    <xf numFmtId="0" fontId="0" borderId="55" applyNumberFormat="0" applyFont="1" applyFill="0" applyBorder="1" applyAlignment="1" applyProtection="0">
      <alignment vertical="center"/>
    </xf>
    <xf numFmtId="0" fontId="0" borderId="56" applyNumberFormat="0" applyFont="1" applyFill="0" applyBorder="1" applyAlignment="1" applyProtection="0">
      <alignment vertical="center"/>
    </xf>
    <xf numFmtId="59" fontId="0" fillId="4" borderId="19" applyNumberFormat="1" applyFont="1" applyFill="1" applyBorder="1" applyAlignment="1" applyProtection="0">
      <alignment vertical="center"/>
    </xf>
    <xf numFmtId="49" fontId="0" fillId="4" borderId="21" applyNumberFormat="1" applyFont="1" applyFill="1" applyBorder="1" applyAlignment="1" applyProtection="0">
      <alignment vertical="center"/>
    </xf>
    <xf numFmtId="49" fontId="0" fillId="5" borderId="57" applyNumberFormat="1" applyFont="1" applyFill="1" applyBorder="1" applyAlignment="1" applyProtection="0">
      <alignment horizontal="left" vertical="center"/>
    </xf>
    <xf numFmtId="0" fontId="0" fillId="5" borderId="40" applyNumberFormat="0" applyFont="1" applyFill="1" applyBorder="1" applyAlignment="1" applyProtection="0">
      <alignment horizontal="left" vertical="center"/>
    </xf>
    <xf numFmtId="0" fontId="0" fillId="5" borderId="41" applyNumberFormat="0" applyFont="1" applyFill="1" applyBorder="1" applyAlignment="1" applyProtection="0">
      <alignment vertical="center"/>
    </xf>
    <xf numFmtId="59" fontId="0" fillId="5" borderId="13" applyNumberFormat="1" applyFont="1" applyFill="1" applyBorder="1" applyAlignment="1" applyProtection="0">
      <alignment vertical="center"/>
    </xf>
    <xf numFmtId="59" fontId="8" fillId="5" borderId="13" applyNumberFormat="1" applyFont="1" applyFill="1" applyBorder="1" applyAlignment="1" applyProtection="0">
      <alignment vertical="center"/>
    </xf>
    <xf numFmtId="0" fontId="0" borderId="5" applyNumberFormat="0" applyFont="1" applyFill="0" applyBorder="1" applyAlignment="1" applyProtection="0">
      <alignment vertical="center"/>
    </xf>
    <xf numFmtId="61" fontId="0" borderId="13" applyNumberFormat="1" applyFont="1" applyFill="0" applyBorder="1" applyAlignment="1" applyProtection="0">
      <alignment vertical="center"/>
    </xf>
    <xf numFmtId="49" fontId="0" fillId="6" borderId="13" applyNumberFormat="1" applyFont="1" applyFill="1" applyBorder="1" applyAlignment="1" applyProtection="0">
      <alignment horizontal="right" vertical="center"/>
    </xf>
    <xf numFmtId="49" fontId="0" fillId="7" borderId="13" applyNumberFormat="1" applyFont="1" applyFill="1" applyBorder="1" applyAlignment="1" applyProtection="0">
      <alignment vertical="center"/>
    </xf>
    <xf numFmtId="0" fontId="0" borderId="57" applyNumberFormat="0" applyFont="1" applyFill="0" applyBorder="1" applyAlignment="1" applyProtection="0">
      <alignment vertical="center"/>
    </xf>
    <xf numFmtId="49" fontId="0" fillId="5" borderId="41" applyNumberFormat="1" applyFont="1" applyFill="1" applyBorder="1" applyAlignment="1" applyProtection="0">
      <alignment horizontal="left" vertical="center"/>
    </xf>
    <xf numFmtId="55" fontId="0" fillId="5" borderId="13" applyNumberFormat="1" applyFont="1" applyFill="1" applyBorder="1" applyAlignment="1" applyProtection="0">
      <alignment horizontal="center" vertical="center"/>
    </xf>
    <xf numFmtId="0" fontId="0" fillId="5" borderId="13" applyNumberFormat="0" applyFont="1" applyFill="1" applyBorder="1" applyAlignment="1" applyProtection="0">
      <alignment vertical="center"/>
    </xf>
    <xf numFmtId="0" fontId="0" borderId="30" applyNumberFormat="0" applyFont="1" applyFill="0" applyBorder="1" applyAlignment="1" applyProtection="0">
      <alignment vertical="center"/>
    </xf>
    <xf numFmtId="0" fontId="0" fillId="4" borderId="33" applyNumberFormat="0" applyFont="1" applyFill="1" applyBorder="1" applyAlignment="1" applyProtection="0">
      <alignment vertical="center"/>
    </xf>
    <xf numFmtId="0" fontId="0" fillId="4" borderId="52" applyNumberFormat="0" applyFont="1" applyFill="1" applyBorder="1" applyAlignment="1" applyProtection="0">
      <alignment vertical="center"/>
    </xf>
    <xf numFmtId="0" fontId="0" fillId="4" borderId="58" applyNumberFormat="0" applyFont="1" applyFill="1" applyBorder="1" applyAlignment="1" applyProtection="0">
      <alignment vertical="center"/>
    </xf>
    <xf numFmtId="62" fontId="0" fillId="4" borderId="43" applyNumberFormat="1" applyFont="1" applyFill="1" applyBorder="1" applyAlignment="1" applyProtection="0">
      <alignment vertical="center"/>
    </xf>
    <xf numFmtId="0" fontId="0" fillId="4" borderId="54" applyNumberFormat="0" applyFont="1" applyFill="1" applyBorder="1" applyAlignment="1" applyProtection="0">
      <alignment vertical="center"/>
    </xf>
    <xf numFmtId="0" fontId="0" fillId="4" borderId="56" applyNumberFormat="0" applyFont="1" applyFill="1" applyBorder="1" applyAlignment="1" applyProtection="0">
      <alignment vertical="center"/>
    </xf>
    <xf numFmtId="62" fontId="0" borderId="58" applyNumberFormat="1" applyFont="1" applyFill="0" applyBorder="1" applyAlignment="1" applyProtection="0">
      <alignment vertical="center"/>
    </xf>
    <xf numFmtId="62" fontId="0" borderId="48" applyNumberFormat="1" applyFont="1" applyFill="0" applyBorder="1" applyAlignment="1" applyProtection="0">
      <alignment vertical="center"/>
    </xf>
    <xf numFmtId="0" fontId="8" borderId="54" applyNumberFormat="0" applyFont="1" applyFill="0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0" fillId="4" borderId="13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center"/>
    </xf>
    <xf numFmtId="49" fontId="8" fillId="4" borderId="14" applyNumberFormat="1" applyFont="1" applyFill="1" applyBorder="1" applyAlignment="1" applyProtection="0">
      <alignment vertical="center"/>
    </xf>
    <xf numFmtId="49" fontId="0" borderId="12" applyNumberFormat="1" applyFont="1" applyFill="0" applyBorder="1" applyAlignment="1" applyProtection="0">
      <alignment vertical="center"/>
    </xf>
    <xf numFmtId="49" fontId="0" fillId="4" borderId="14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center"/>
    </xf>
    <xf numFmtId="49" fontId="0" fillId="4" borderId="34" applyNumberFormat="1" applyFont="1" applyFill="1" applyBorder="1" applyAlignment="1" applyProtection="0">
      <alignment vertical="bottom"/>
    </xf>
    <xf numFmtId="0" fontId="0" fillId="4" borderId="35" applyNumberFormat="0" applyFont="1" applyFill="1" applyBorder="1" applyAlignment="1" applyProtection="0">
      <alignment horizontal="center" vertical="bottom"/>
    </xf>
    <xf numFmtId="0" fontId="0" fillId="6" borderId="13" applyNumberFormat="1" applyFont="1" applyFill="1" applyBorder="1" applyAlignment="1" applyProtection="0">
      <alignment horizontal="right" vertical="center"/>
    </xf>
    <xf numFmtId="56" fontId="0" fillId="6" borderId="13" applyNumberFormat="1" applyFont="1" applyFill="1" applyBorder="1" applyAlignment="1" applyProtection="0">
      <alignment horizontal="right" vertical="center"/>
    </xf>
    <xf numFmtId="49" fontId="0" fillId="6" borderId="13" applyNumberFormat="1" applyFont="1" applyFill="1" applyBorder="1" applyAlignment="1" applyProtection="0">
      <alignment horizontal="left" vertical="center" wrapText="1"/>
    </xf>
    <xf numFmtId="0" fontId="0" fillId="6" borderId="13" applyNumberFormat="0" applyFont="1" applyFill="1" applyBorder="1" applyAlignment="1" applyProtection="0">
      <alignment horizontal="center" vertical="center"/>
    </xf>
    <xf numFmtId="3" fontId="0" fillId="6" borderId="13" applyNumberFormat="1" applyFont="1" applyFill="1" applyBorder="1" applyAlignment="1" applyProtection="0">
      <alignment horizontal="right" vertical="center"/>
    </xf>
    <xf numFmtId="0" fontId="0" fillId="6" borderId="13" applyNumberFormat="0" applyFont="1" applyFill="1" applyBorder="1" applyAlignment="1" applyProtection="0">
      <alignment horizontal="right" vertical="center"/>
    </xf>
    <xf numFmtId="63" fontId="0" fillId="6" borderId="13" applyNumberFormat="1" applyFont="1" applyFill="1" applyBorder="1" applyAlignment="1" applyProtection="0">
      <alignment horizontal="right" vertical="center"/>
    </xf>
    <xf numFmtId="63" fontId="0" fillId="5" borderId="13" applyNumberFormat="1" applyFont="1" applyFill="1" applyBorder="1" applyAlignment="1" applyProtection="0">
      <alignment horizontal="right" vertical="center"/>
    </xf>
    <xf numFmtId="49" fontId="0" fillId="4" borderId="42" applyNumberFormat="1" applyFont="1" applyFill="1" applyBorder="1" applyAlignment="1" applyProtection="0">
      <alignment vertical="bottom" wrapText="1"/>
    </xf>
    <xf numFmtId="49" fontId="0" fillId="4" borderId="42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center"/>
    </xf>
    <xf numFmtId="49" fontId="2" fillId="4" borderId="1" applyNumberFormat="1" applyFont="1" applyFill="1" applyBorder="1" applyAlignment="1" applyProtection="0">
      <alignment vertical="center"/>
    </xf>
    <xf numFmtId="49" fontId="2" fillId="4" borderId="59" applyNumberFormat="1" applyFont="1" applyFill="1" applyBorder="1" applyAlignment="1" applyProtection="0">
      <alignment vertical="center"/>
    </xf>
    <xf numFmtId="0" fontId="2" fillId="4" borderId="59" applyNumberFormat="0" applyFont="1" applyFill="1" applyBorder="1" applyAlignment="1" applyProtection="0">
      <alignment vertical="center"/>
    </xf>
    <xf numFmtId="0" fontId="0" fillId="4" borderId="59" applyNumberFormat="0" applyFont="1" applyFill="1" applyBorder="1" applyAlignment="1" applyProtection="0">
      <alignment vertical="center"/>
    </xf>
    <xf numFmtId="0" fontId="0" fillId="4" borderId="60" applyNumberFormat="0" applyFont="1" applyFill="1" applyBorder="1" applyAlignment="1" applyProtection="0">
      <alignment vertical="center"/>
    </xf>
    <xf numFmtId="0" fontId="1" fillId="4" borderId="61" applyNumberFormat="0" applyFont="1" applyFill="1" applyBorder="1" applyAlignment="1" applyProtection="0">
      <alignment vertical="center"/>
    </xf>
    <xf numFmtId="49" fontId="1" fillId="4" borderId="62" applyNumberFormat="1" applyFont="1" applyFill="1" applyBorder="1" applyAlignment="1" applyProtection="0">
      <alignment horizontal="justify" vertical="center"/>
    </xf>
    <xf numFmtId="0" fontId="1" fillId="4" borderId="12" applyNumberFormat="0" applyFont="1" applyFill="1" applyBorder="1" applyAlignment="1" applyProtection="0">
      <alignment horizontal="justify" vertical="center"/>
    </xf>
    <xf numFmtId="49" fontId="1" fillId="4" borderId="13" applyNumberFormat="1" applyFont="1" applyFill="1" applyBorder="1" applyAlignment="1" applyProtection="0">
      <alignment horizontal="justify" vertical="center"/>
    </xf>
    <xf numFmtId="0" fontId="0" fillId="4" borderId="29" applyNumberFormat="0" applyFont="1" applyFill="1" applyBorder="1" applyAlignment="1" applyProtection="0">
      <alignment vertical="center"/>
    </xf>
    <xf numFmtId="0" fontId="1" fillId="4" borderId="63" applyNumberFormat="0" applyFont="1" applyFill="1" applyBorder="1" applyAlignment="1" applyProtection="0">
      <alignment vertical="center"/>
    </xf>
    <xf numFmtId="49" fontId="1" fillId="4" borderId="64" applyNumberFormat="1" applyFont="1" applyFill="1" applyBorder="1" applyAlignment="1" applyProtection="0">
      <alignment horizontal="justify" vertical="center"/>
    </xf>
    <xf numFmtId="49" fontId="1" fillId="4" borderId="65" applyNumberFormat="1" applyFont="1" applyFill="1" applyBorder="1" applyAlignment="1" applyProtection="0">
      <alignment horizontal="justify" vertical="center"/>
    </xf>
    <xf numFmtId="0" fontId="1" fillId="4" borderId="13" applyNumberFormat="0" applyFont="1" applyFill="1" applyBorder="1" applyAlignment="1" applyProtection="0">
      <alignment vertical="center"/>
    </xf>
    <xf numFmtId="49" fontId="1" fillId="4" borderId="61" applyNumberFormat="1" applyFont="1" applyFill="1" applyBorder="1" applyAlignment="1" applyProtection="0">
      <alignment vertical="center"/>
    </xf>
    <xf numFmtId="49" fontId="1" fillId="4" borderId="66" applyNumberFormat="1" applyFont="1" applyFill="1" applyBorder="1" applyAlignment="1" applyProtection="0">
      <alignment vertical="center"/>
    </xf>
    <xf numFmtId="63" fontId="1" fillId="4" borderId="67" applyNumberFormat="1" applyFont="1" applyFill="1" applyBorder="1" applyAlignment="1" applyProtection="0">
      <alignment vertical="center"/>
    </xf>
    <xf numFmtId="63" fontId="1" fillId="4" borderId="68" applyNumberFormat="1" applyFont="1" applyFill="1" applyBorder="1" applyAlignment="1" applyProtection="0">
      <alignment vertical="center"/>
    </xf>
    <xf numFmtId="0" fontId="1" fillId="4" borderId="68" applyNumberFormat="1" applyFont="1" applyFill="1" applyBorder="1" applyAlignment="1" applyProtection="0">
      <alignment vertical="center"/>
    </xf>
    <xf numFmtId="63" fontId="1" fillId="4" borderId="66" applyNumberFormat="1" applyFont="1" applyFill="1" applyBorder="1" applyAlignment="1" applyProtection="0">
      <alignment vertical="center"/>
    </xf>
    <xf numFmtId="0" fontId="1" fillId="4" borderId="50" applyNumberFormat="0" applyFont="1" applyFill="1" applyBorder="1" applyAlignment="1" applyProtection="0">
      <alignment vertical="center"/>
    </xf>
    <xf numFmtId="49" fontId="1" fillId="4" borderId="69" applyNumberFormat="1" applyFont="1" applyFill="1" applyBorder="1" applyAlignment="1" applyProtection="0">
      <alignment vertical="center"/>
    </xf>
    <xf numFmtId="63" fontId="1" fillId="4" borderId="70" applyNumberFormat="1" applyFont="1" applyFill="1" applyBorder="1" applyAlignment="1" applyProtection="0">
      <alignment vertical="center"/>
    </xf>
    <xf numFmtId="63" fontId="1" fillId="4" borderId="71" applyNumberFormat="1" applyFont="1" applyFill="1" applyBorder="1" applyAlignment="1" applyProtection="0">
      <alignment vertical="center"/>
    </xf>
    <xf numFmtId="0" fontId="1" fillId="4" borderId="71" applyNumberFormat="1" applyFont="1" applyFill="1" applyBorder="1" applyAlignment="1" applyProtection="0">
      <alignment vertical="center"/>
    </xf>
    <xf numFmtId="63" fontId="1" fillId="4" borderId="69" applyNumberFormat="1" applyFont="1" applyFill="1" applyBorder="1" applyAlignment="1" applyProtection="0">
      <alignment vertical="center"/>
    </xf>
    <xf numFmtId="0" fontId="12" fillId="4" borderId="29" applyNumberFormat="0" applyFont="1" applyFill="1" applyBorder="1" applyAlignment="1" applyProtection="0">
      <alignment vertical="center"/>
    </xf>
    <xf numFmtId="0" fontId="1" fillId="4" borderId="71" applyNumberFormat="0" applyFont="1" applyFill="1" applyBorder="1" applyAlignment="1" applyProtection="0">
      <alignment vertical="center"/>
    </xf>
    <xf numFmtId="49" fontId="8" fillId="4" borderId="29" applyNumberFormat="1" applyFont="1" applyFill="1" applyBorder="1" applyAlignment="1" applyProtection="0">
      <alignment vertical="center"/>
    </xf>
    <xf numFmtId="49" fontId="1" fillId="4" borderId="72" applyNumberFormat="1" applyFont="1" applyFill="1" applyBorder="1" applyAlignment="1" applyProtection="0">
      <alignment vertical="center"/>
    </xf>
    <xf numFmtId="63" fontId="1" fillId="4" borderId="73" applyNumberFormat="1" applyFont="1" applyFill="1" applyBorder="1" applyAlignment="1" applyProtection="0">
      <alignment vertical="center"/>
    </xf>
    <xf numFmtId="63" fontId="1" fillId="4" borderId="74" applyNumberFormat="1" applyFont="1" applyFill="1" applyBorder="1" applyAlignment="1" applyProtection="0">
      <alignment vertical="center"/>
    </xf>
    <xf numFmtId="0" fontId="1" fillId="4" borderId="74" applyNumberFormat="1" applyFont="1" applyFill="1" applyBorder="1" applyAlignment="1" applyProtection="0">
      <alignment vertical="center"/>
    </xf>
    <xf numFmtId="63" fontId="1" fillId="4" borderId="72" applyNumberFormat="1" applyFont="1" applyFill="1" applyBorder="1" applyAlignment="1" applyProtection="0">
      <alignment vertical="center"/>
    </xf>
    <xf numFmtId="49" fontId="1" fillId="8" borderId="13" applyNumberFormat="1" applyFont="1" applyFill="1" applyBorder="1" applyAlignment="1" applyProtection="0">
      <alignment vertical="center"/>
    </xf>
    <xf numFmtId="63" fontId="1" fillId="8" borderId="64" applyNumberFormat="1" applyFont="1" applyFill="1" applyBorder="1" applyAlignment="1" applyProtection="0">
      <alignment vertical="center"/>
    </xf>
    <xf numFmtId="63" fontId="1" fillId="8" borderId="65" applyNumberFormat="1" applyFont="1" applyFill="1" applyBorder="1" applyAlignment="1" applyProtection="0">
      <alignment vertical="center"/>
    </xf>
    <xf numFmtId="0" fontId="1" fillId="8" borderId="65" applyNumberFormat="0" applyFont="1" applyFill="1" applyBorder="1" applyAlignment="1" applyProtection="0">
      <alignment vertical="center"/>
    </xf>
    <xf numFmtId="63" fontId="1" fillId="8" borderId="13" applyNumberFormat="1" applyFont="1" applyFill="1" applyBorder="1" applyAlignment="1" applyProtection="0">
      <alignment vertical="center"/>
    </xf>
    <xf numFmtId="0" fontId="1" fillId="4" borderId="75" applyNumberFormat="1" applyFont="1" applyFill="1" applyBorder="1" applyAlignment="1" applyProtection="0">
      <alignment vertical="center"/>
    </xf>
    <xf numFmtId="63" fontId="1" fillId="4" borderId="76" applyNumberFormat="1" applyFont="1" applyFill="1" applyBorder="1" applyAlignment="1" applyProtection="0">
      <alignment vertical="center"/>
    </xf>
    <xf numFmtId="64" fontId="1" fillId="4" borderId="73" applyNumberFormat="1" applyFont="1" applyFill="1" applyBorder="1" applyAlignment="1" applyProtection="0">
      <alignment vertical="center"/>
    </xf>
    <xf numFmtId="63" fontId="1" fillId="8" borderId="77" applyNumberFormat="1" applyFont="1" applyFill="1" applyBorder="1" applyAlignment="1" applyProtection="0">
      <alignment vertical="center"/>
    </xf>
    <xf numFmtId="0" fontId="1" fillId="8" borderId="78" applyNumberFormat="0" applyFont="1" applyFill="1" applyBorder="1" applyAlignment="1" applyProtection="0">
      <alignment vertical="center"/>
    </xf>
    <xf numFmtId="63" fontId="1" fillId="4" borderId="64" applyNumberFormat="1" applyFont="1" applyFill="1" applyBorder="1" applyAlignment="1" applyProtection="0">
      <alignment vertical="center"/>
    </xf>
    <xf numFmtId="63" fontId="1" fillId="4" borderId="65" applyNumberFormat="1" applyFont="1" applyFill="1" applyBorder="1" applyAlignment="1" applyProtection="0">
      <alignment vertical="center"/>
    </xf>
    <xf numFmtId="0" fontId="1" fillId="4" borderId="65" applyNumberFormat="0" applyFont="1" applyFill="1" applyBorder="1" applyAlignment="1" applyProtection="0">
      <alignment vertical="center"/>
    </xf>
    <xf numFmtId="63" fontId="1" fillId="4" borderId="13" applyNumberFormat="1" applyFont="1" applyFill="1" applyBorder="1" applyAlignment="1" applyProtection="0">
      <alignment vertical="center"/>
    </xf>
    <xf numFmtId="49" fontId="1" fillId="9" borderId="13" applyNumberFormat="1" applyFont="1" applyFill="1" applyBorder="1" applyAlignment="1" applyProtection="0">
      <alignment vertical="center"/>
    </xf>
    <xf numFmtId="63" fontId="1" fillId="9" borderId="13" applyNumberFormat="1" applyFont="1" applyFill="1" applyBorder="1" applyAlignment="1" applyProtection="0">
      <alignment vertical="center"/>
    </xf>
    <xf numFmtId="63" fontId="1" fillId="9" borderId="39" applyNumberFormat="1" applyFont="1" applyFill="1" applyBorder="1" applyAlignment="1" applyProtection="0">
      <alignment vertical="center"/>
    </xf>
    <xf numFmtId="0" fontId="1" fillId="9" borderId="41" applyNumberFormat="0" applyFont="1" applyFill="1" applyBorder="1" applyAlignment="1" applyProtection="0">
      <alignment vertical="center"/>
    </xf>
    <xf numFmtId="0" fontId="0" fillId="4" borderId="79" applyNumberFormat="0" applyFont="1" applyFill="1" applyBorder="1" applyAlignment="1" applyProtection="0">
      <alignment vertical="center"/>
    </xf>
    <xf numFmtId="49" fontId="0" fillId="4" borderId="79" applyNumberFormat="1" applyFont="1" applyFill="1" applyBorder="1" applyAlignment="1" applyProtection="0">
      <alignment horizontal="center" vertical="center"/>
    </xf>
    <xf numFmtId="62" fontId="0" fillId="4" borderId="79" applyNumberFormat="1" applyFont="1" applyFill="1" applyBorder="1" applyAlignment="1" applyProtection="0">
      <alignment vertical="center"/>
    </xf>
    <xf numFmtId="49" fontId="0" fillId="4" borderId="1" applyNumberFormat="1" applyFont="1" applyFill="1" applyBorder="1" applyAlignment="1" applyProtection="0">
      <alignment horizontal="center" vertical="center"/>
    </xf>
    <xf numFmtId="49" fontId="2" fillId="4" borderId="2" applyNumberFormat="1" applyFont="1" applyFill="1" applyBorder="1" applyAlignment="1" applyProtection="0">
      <alignment vertical="center"/>
    </xf>
    <xf numFmtId="0" fontId="0" fillId="4" borderId="3" applyNumberFormat="0" applyFont="1" applyFill="1" applyBorder="1" applyAlignment="1" applyProtection="0">
      <alignment vertical="center"/>
    </xf>
    <xf numFmtId="49" fontId="1" fillId="4" borderId="80" applyNumberFormat="1" applyFont="1" applyFill="1" applyBorder="1" applyAlignment="1" applyProtection="0">
      <alignment vertical="center"/>
    </xf>
    <xf numFmtId="0" fontId="1" fillId="4" borderId="81" applyNumberFormat="0" applyFont="1" applyFill="1" applyBorder="1" applyAlignment="1" applyProtection="0">
      <alignment vertical="center"/>
    </xf>
    <xf numFmtId="49" fontId="1" fillId="4" borderId="82" applyNumberFormat="1" applyFont="1" applyFill="1" applyBorder="1" applyAlignment="1" applyProtection="0">
      <alignment vertical="center"/>
    </xf>
    <xf numFmtId="0" fontId="1" fillId="4" borderId="6" applyNumberFormat="0" applyFont="1" applyFill="1" applyBorder="1" applyAlignment="1" applyProtection="0">
      <alignment vertical="center"/>
    </xf>
    <xf numFmtId="49" fontId="1" fillId="4" borderId="7" applyNumberFormat="1" applyFont="1" applyFill="1" applyBorder="1" applyAlignment="1" applyProtection="0">
      <alignment horizontal="justify" vertical="center"/>
    </xf>
    <xf numFmtId="0" fontId="0" fillId="4" borderId="83" applyNumberFormat="0" applyFont="1" applyFill="1" applyBorder="1" applyAlignment="1" applyProtection="0">
      <alignment vertical="center"/>
    </xf>
    <xf numFmtId="0" fontId="0" fillId="4" borderId="9" applyNumberFormat="0" applyFont="1" applyFill="1" applyBorder="1" applyAlignment="1" applyProtection="0">
      <alignment vertical="center"/>
    </xf>
    <xf numFmtId="0" fontId="1" fillId="4" borderId="84" applyNumberFormat="0" applyFont="1" applyFill="1" applyBorder="1" applyAlignment="1" applyProtection="0">
      <alignment vertical="center"/>
    </xf>
    <xf numFmtId="0" fontId="1" fillId="4" borderId="85" applyNumberFormat="0" applyFont="1" applyFill="1" applyBorder="1" applyAlignment="1" applyProtection="0">
      <alignment vertical="center"/>
    </xf>
    <xf numFmtId="49" fontId="1" fillId="4" borderId="86" applyNumberFormat="1" applyFont="1" applyFill="1" applyBorder="1" applyAlignment="1" applyProtection="0">
      <alignment horizontal="justify" vertical="center"/>
    </xf>
    <xf numFmtId="49" fontId="1" fillId="4" borderId="87" applyNumberFormat="1" applyFont="1" applyFill="1" applyBorder="1" applyAlignment="1" applyProtection="0">
      <alignment horizontal="justify" vertical="center"/>
    </xf>
    <xf numFmtId="0" fontId="0" fillId="4" borderId="88" applyNumberFormat="0" applyFont="1" applyFill="1" applyBorder="1" applyAlignment="1" applyProtection="0">
      <alignment vertical="center"/>
    </xf>
    <xf numFmtId="49" fontId="1" fillId="4" borderId="89" applyNumberFormat="1" applyFont="1" applyFill="1" applyBorder="1" applyAlignment="1" applyProtection="0">
      <alignment vertical="center"/>
    </xf>
    <xf numFmtId="0" fontId="1" fillId="4" borderId="90" applyNumberFormat="0" applyFont="1" applyFill="1" applyBorder="1" applyAlignment="1" applyProtection="0">
      <alignment vertical="center"/>
    </xf>
    <xf numFmtId="63" fontId="1" fillId="4" borderId="91" applyNumberFormat="1" applyFont="1" applyFill="1" applyBorder="1" applyAlignment="1" applyProtection="0">
      <alignment vertical="center"/>
    </xf>
    <xf numFmtId="63" fontId="1" fillId="4" borderId="92" applyNumberFormat="1" applyFont="1" applyFill="1" applyBorder="1" applyAlignment="1" applyProtection="0">
      <alignment vertical="center"/>
    </xf>
    <xf numFmtId="0" fontId="1" fillId="4" borderId="92" applyNumberFormat="0" applyFont="1" applyFill="1" applyBorder="1" applyAlignment="1" applyProtection="0">
      <alignment vertical="center"/>
    </xf>
    <xf numFmtId="65" fontId="0" fillId="4" borderId="93" applyNumberFormat="1" applyFont="1" applyFill="1" applyBorder="1" applyAlignment="1" applyProtection="0">
      <alignment vertical="center"/>
    </xf>
    <xf numFmtId="0" fontId="0" fillId="4" borderId="9" applyNumberFormat="1" applyFont="1" applyFill="1" applyBorder="1" applyAlignment="1" applyProtection="0">
      <alignment vertical="center"/>
    </xf>
    <xf numFmtId="49" fontId="1" fillId="4" borderId="94" applyNumberFormat="1" applyFont="1" applyFill="1" applyBorder="1" applyAlignment="1" applyProtection="0">
      <alignment vertical="center"/>
    </xf>
    <xf numFmtId="65" fontId="0" fillId="4" borderId="95" applyNumberFormat="1" applyFont="1" applyFill="1" applyBorder="1" applyAlignment="1" applyProtection="0">
      <alignment vertical="center"/>
    </xf>
    <xf numFmtId="0" fontId="1" fillId="4" borderId="96" applyNumberFormat="0" applyFont="1" applyFill="1" applyBorder="1" applyAlignment="1" applyProtection="0">
      <alignment vertical="center"/>
    </xf>
    <xf numFmtId="65" fontId="0" fillId="4" borderId="97" applyNumberFormat="1" applyFont="1" applyFill="1" applyBorder="1" applyAlignment="1" applyProtection="0">
      <alignment vertical="center"/>
    </xf>
    <xf numFmtId="49" fontId="1" fillId="4" borderId="98" applyNumberFormat="1" applyFont="1" applyFill="1" applyBorder="1" applyAlignment="1" applyProtection="0">
      <alignment vertical="center"/>
    </xf>
    <xf numFmtId="62" fontId="0" fillId="4" borderId="99" applyNumberFormat="1" applyFont="1" applyFill="1" applyBorder="1" applyAlignment="1" applyProtection="0">
      <alignment vertical="center"/>
    </xf>
    <xf numFmtId="49" fontId="1" fillId="4" borderId="72" applyNumberFormat="1" applyFont="1" applyFill="1" applyBorder="1" applyAlignment="1" applyProtection="0">
      <alignment vertical="center" wrapText="1"/>
    </xf>
    <xf numFmtId="66" fontId="1" fillId="4" borderId="73" applyNumberFormat="1" applyFont="1" applyFill="1" applyBorder="1" applyAlignment="1" applyProtection="0">
      <alignment vertical="center"/>
    </xf>
    <xf numFmtId="0" fontId="1" fillId="4" borderId="74" applyNumberFormat="0" applyFont="1" applyFill="1" applyBorder="1" applyAlignment="1" applyProtection="0">
      <alignment vertical="center"/>
    </xf>
    <xf numFmtId="62" fontId="0" fillId="4" borderId="97" applyNumberFormat="1" applyFont="1" applyFill="1" applyBorder="1" applyAlignment="1" applyProtection="0">
      <alignment vertical="center"/>
    </xf>
    <xf numFmtId="49" fontId="1" fillId="4" borderId="18" applyNumberFormat="1" applyFont="1" applyFill="1" applyBorder="1" applyAlignment="1" applyProtection="0">
      <alignment horizontal="center" vertical="center"/>
    </xf>
    <xf numFmtId="0" fontId="1" fillId="4" borderId="19" applyNumberFormat="0" applyFont="1" applyFill="1" applyBorder="1" applyAlignment="1" applyProtection="0">
      <alignment vertical="center"/>
    </xf>
    <xf numFmtId="63" fontId="1" fillId="4" borderId="19" applyNumberFormat="1" applyFont="1" applyFill="1" applyBorder="1" applyAlignment="1" applyProtection="0">
      <alignment vertical="center"/>
    </xf>
    <xf numFmtId="62" fontId="0" fillId="4" borderId="20" applyNumberFormat="1" applyFont="1" applyFill="1" applyBorder="1" applyAlignment="1" applyProtection="0">
      <alignment vertical="center"/>
    </xf>
    <xf numFmtId="49" fontId="1" fillId="4" borderId="100" applyNumberFormat="1" applyFont="1" applyFill="1" applyBorder="1" applyAlignment="1" applyProtection="0">
      <alignment horizontal="left" vertical="center"/>
    </xf>
    <xf numFmtId="0" fontId="1" fillId="4" borderId="33" applyNumberFormat="0" applyFont="1" applyFill="1" applyBorder="1" applyAlignment="1" applyProtection="0">
      <alignment vertical="center"/>
    </xf>
    <xf numFmtId="63" fontId="1" fillId="4" borderId="33" applyNumberFormat="1" applyFont="1" applyFill="1" applyBorder="1" applyAlignment="1" applyProtection="0">
      <alignment vertical="center"/>
    </xf>
    <xf numFmtId="0" fontId="1" fillId="4" borderId="101" applyNumberFormat="0" applyFont="1" applyFill="1" applyBorder="1" applyAlignment="1" applyProtection="0">
      <alignment vertical="center"/>
    </xf>
    <xf numFmtId="63" fontId="13" fillId="4" borderId="102" applyNumberFormat="1" applyFont="1" applyFill="1" applyBorder="1" applyAlignment="1" applyProtection="0">
      <alignment vertical="center"/>
    </xf>
    <xf numFmtId="0" fontId="0" fillId="4" borderId="103" applyNumberFormat="0" applyFont="1" applyFill="1" applyBorder="1" applyAlignment="1" applyProtection="0">
      <alignment vertical="center"/>
    </xf>
    <xf numFmtId="49" fontId="1" fillId="4" borderId="9" applyNumberFormat="1" applyFont="1" applyFill="1" applyBorder="1" applyAlignment="1" applyProtection="0">
      <alignment vertical="center"/>
    </xf>
    <xf numFmtId="0" fontId="1" fillId="4" borderId="1" applyNumberFormat="0" applyFont="1" applyFill="1" applyBorder="1" applyAlignment="1" applyProtection="0">
      <alignment vertical="center"/>
    </xf>
    <xf numFmtId="0" fontId="1" fillId="4" borderId="56" applyNumberFormat="0" applyFont="1" applyFill="1" applyBorder="1" applyAlignment="1" applyProtection="0">
      <alignment vertical="center"/>
    </xf>
    <xf numFmtId="0" fontId="1" fillId="4" borderId="3" applyNumberFormat="0" applyFont="1" applyFill="1" applyBorder="1" applyAlignment="1" applyProtection="0">
      <alignment vertical="center"/>
    </xf>
    <xf numFmtId="49" fontId="1" fillId="4" borderId="9" applyNumberFormat="1" applyFont="1" applyFill="1" applyBorder="1" applyAlignment="1" applyProtection="0">
      <alignment horizontal="right" vertical="center"/>
    </xf>
    <xf numFmtId="49" fontId="1" fillId="4" borderId="1" applyNumberFormat="1" applyFont="1" applyFill="1" applyBorder="1" applyAlignment="1" applyProtection="0">
      <alignment vertical="center"/>
    </xf>
    <xf numFmtId="49" fontId="1" fillId="4" borderId="104" applyNumberFormat="1" applyFont="1" applyFill="1" applyBorder="1" applyAlignment="1" applyProtection="0">
      <alignment horizontal="right" vertical="center"/>
    </xf>
    <xf numFmtId="49" fontId="1" fillId="4" borderId="2" applyNumberFormat="1" applyFont="1" applyFill="1" applyBorder="1" applyAlignment="1" applyProtection="0">
      <alignment vertical="center"/>
    </xf>
    <xf numFmtId="0" fontId="1" fillId="4" borderId="2" applyNumberFormat="0" applyFont="1" applyFill="1" applyBorder="1" applyAlignment="1" applyProtection="0">
      <alignment vertical="center"/>
    </xf>
    <xf numFmtId="0" fontId="1" fillId="4" borderId="105" applyNumberFormat="0" applyFont="1" applyFill="1" applyBorder="1" applyAlignment="1" applyProtection="0">
      <alignment vertical="center"/>
    </xf>
    <xf numFmtId="0" fontId="0" fillId="4" borderId="106" applyNumberFormat="0" applyFont="1" applyFill="1" applyBorder="1" applyAlignment="1" applyProtection="0">
      <alignment vertical="center"/>
    </xf>
    <xf numFmtId="0" fontId="0" fillId="4" borderId="100" applyNumberFormat="0" applyFont="1" applyFill="1" applyBorder="1" applyAlignment="1" applyProtection="0">
      <alignment vertical="center"/>
    </xf>
    <xf numFmtId="49" fontId="0" fillId="4" borderId="1" applyNumberFormat="1" applyFont="1" applyFill="1" applyBorder="1" applyAlignment="1" applyProtection="0">
      <alignment horizontal="right" vertical="center"/>
    </xf>
    <xf numFmtId="49" fontId="0" fillId="4" borderId="1" applyNumberFormat="1" applyFont="1" applyFill="1" applyBorder="1" applyAlignment="1" applyProtection="0">
      <alignment vertical="center"/>
    </xf>
    <xf numFmtId="0" fontId="0" fillId="4" borderId="60" applyNumberFormat="1" applyFont="1" applyFill="1" applyBorder="1" applyAlignment="1" applyProtection="0">
      <alignment vertical="center"/>
    </xf>
    <xf numFmtId="0" fontId="0" fillId="4" borderId="1" applyNumberFormat="0" applyFont="1" applyFill="1" applyBorder="1" applyAlignment="1" applyProtection="0">
      <alignment horizontal="right" vertical="center"/>
    </xf>
    <xf numFmtId="63" fontId="0" fillId="4" borderId="79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4" borderId="107" applyNumberFormat="0" applyFont="1" applyFill="1" applyBorder="1" applyAlignment="1" applyProtection="0">
      <alignment vertical="center"/>
    </xf>
    <xf numFmtId="49" fontId="0" fillId="4" borderId="77" applyNumberFormat="1" applyFont="1" applyFill="1" applyBorder="1" applyAlignment="1" applyProtection="0">
      <alignment horizontal="center" vertical="center"/>
    </xf>
    <xf numFmtId="49" fontId="0" fillId="4" borderId="108" applyNumberFormat="1" applyFont="1" applyFill="1" applyBorder="1" applyAlignment="1" applyProtection="0">
      <alignment horizontal="center" vertical="center"/>
    </xf>
    <xf numFmtId="49" fontId="0" fillId="4" borderId="78" applyNumberFormat="1" applyFont="1" applyFill="1" applyBorder="1" applyAlignment="1" applyProtection="0">
      <alignment horizontal="center" vertical="center"/>
    </xf>
    <xf numFmtId="0" fontId="2" fillId="4" borderId="2" applyNumberFormat="0" applyFont="1" applyFill="1" applyBorder="1" applyAlignment="1" applyProtection="0">
      <alignment vertical="center"/>
    </xf>
    <xf numFmtId="0" fontId="0" fillId="4" borderId="109" applyNumberFormat="0" applyFont="1" applyFill="1" applyBorder="1" applyAlignment="1" applyProtection="0">
      <alignment vertical="center"/>
    </xf>
    <xf numFmtId="49" fontId="0" fillId="10" borderId="110" applyNumberFormat="1" applyFont="1" applyFill="1" applyBorder="1" applyAlignment="1" applyProtection="0">
      <alignment vertical="center"/>
    </xf>
    <xf numFmtId="49" fontId="0" fillId="10" borderId="111" applyNumberFormat="1" applyFont="1" applyFill="1" applyBorder="1" applyAlignment="1" applyProtection="0">
      <alignment horizontal="center" vertical="center"/>
    </xf>
    <xf numFmtId="49" fontId="0" fillId="10" borderId="112" applyNumberFormat="1" applyFont="1" applyFill="1" applyBorder="1" applyAlignment="1" applyProtection="0">
      <alignment horizontal="center" vertical="center"/>
    </xf>
    <xf numFmtId="49" fontId="0" fillId="10" borderId="113" applyNumberFormat="1" applyFont="1" applyFill="1" applyBorder="1" applyAlignment="1" applyProtection="0">
      <alignment horizontal="center" vertical="center"/>
    </xf>
    <xf numFmtId="0" fontId="1" fillId="4" borderId="80" applyNumberFormat="0" applyFont="1" applyFill="1" applyBorder="1" applyAlignment="1" applyProtection="0">
      <alignment vertical="center"/>
    </xf>
    <xf numFmtId="49" fontId="1" fillId="4" borderId="82" applyNumberFormat="1" applyFont="1" applyFill="1" applyBorder="1" applyAlignment="1" applyProtection="0">
      <alignment horizontal="justify" vertical="center"/>
    </xf>
    <xf numFmtId="0" fontId="1" fillId="4" borderId="6" applyNumberFormat="0" applyFont="1" applyFill="1" applyBorder="1" applyAlignment="1" applyProtection="0">
      <alignment horizontal="justify" vertical="center"/>
    </xf>
    <xf numFmtId="49" fontId="1" fillId="4" borderId="8" applyNumberFormat="1" applyFont="1" applyFill="1" applyBorder="1" applyAlignment="1" applyProtection="0">
      <alignment horizontal="justify" vertical="center"/>
    </xf>
    <xf numFmtId="0" fontId="0" fillId="4" borderId="114" applyNumberFormat="0" applyFont="1" applyFill="1" applyBorder="1" applyAlignment="1" applyProtection="0">
      <alignment vertical="center"/>
    </xf>
    <xf numFmtId="49" fontId="0" fillId="10" borderId="115" applyNumberFormat="1" applyFont="1" applyFill="1" applyBorder="1" applyAlignment="1" applyProtection="0">
      <alignment horizontal="center" vertical="center"/>
    </xf>
    <xf numFmtId="49" fontId="0" fillId="10" borderId="116" applyNumberFormat="1" applyFont="1" applyFill="1" applyBorder="1" applyAlignment="1" applyProtection="0">
      <alignment horizontal="center" vertical="center"/>
    </xf>
    <xf numFmtId="49" fontId="0" fillId="10" borderId="76" applyNumberFormat="1" applyFont="1" applyFill="1" applyBorder="1" applyAlignment="1" applyProtection="0">
      <alignment horizontal="center" vertical="center"/>
    </xf>
    <xf numFmtId="0" fontId="1" fillId="4" borderId="20" applyNumberFormat="0" applyFont="1" applyFill="1" applyBorder="1" applyAlignment="1" applyProtection="0">
      <alignment vertical="center"/>
    </xf>
    <xf numFmtId="0" fontId="0" fillId="4" borderId="117" applyNumberFormat="0" applyFont="1" applyFill="1" applyBorder="1" applyAlignment="1" applyProtection="0">
      <alignment vertical="center"/>
    </xf>
    <xf numFmtId="49" fontId="0" fillId="4" borderId="115" applyNumberFormat="1" applyFont="1" applyFill="1" applyBorder="1" applyAlignment="1" applyProtection="0">
      <alignment horizontal="center" vertical="center"/>
    </xf>
    <xf numFmtId="0" fontId="0" fillId="4" borderId="116" applyNumberFormat="0" applyFont="1" applyFill="1" applyBorder="1" applyAlignment="1" applyProtection="0">
      <alignment horizontal="center" vertical="center"/>
    </xf>
    <xf numFmtId="49" fontId="1" fillId="4" borderId="90" applyNumberFormat="1" applyFont="1" applyFill="1" applyBorder="1" applyAlignment="1" applyProtection="0">
      <alignment vertical="center"/>
    </xf>
    <xf numFmtId="65" fontId="1" fillId="4" borderId="91" applyNumberFormat="1" applyFont="1" applyFill="1" applyBorder="1" applyAlignment="1" applyProtection="0">
      <alignment horizontal="right" vertical="center"/>
    </xf>
    <xf numFmtId="65" fontId="1" fillId="4" borderId="92" applyNumberFormat="1" applyFont="1" applyFill="1" applyBorder="1" applyAlignment="1" applyProtection="0">
      <alignment horizontal="right" vertical="center"/>
    </xf>
    <xf numFmtId="65" fontId="1" fillId="4" borderId="93" applyNumberFormat="1" applyFont="1" applyFill="1" applyBorder="1" applyAlignment="1" applyProtection="0">
      <alignment horizontal="right" vertical="center"/>
    </xf>
    <xf numFmtId="0" fontId="1" fillId="4" borderId="117" applyNumberFormat="0" applyFont="1" applyFill="1" applyBorder="1" applyAlignment="1" applyProtection="0">
      <alignment vertical="center"/>
    </xf>
    <xf numFmtId="65" fontId="1" fillId="4" borderId="70" applyNumberFormat="1" applyFont="1" applyFill="1" applyBorder="1" applyAlignment="1" applyProtection="0">
      <alignment horizontal="right" vertical="center"/>
    </xf>
    <xf numFmtId="65" fontId="1" fillId="4" borderId="71" applyNumberFormat="1" applyFont="1" applyFill="1" applyBorder="1" applyAlignment="1" applyProtection="0">
      <alignment horizontal="right" vertical="center"/>
    </xf>
    <xf numFmtId="65" fontId="1" fillId="4" borderId="95" applyNumberFormat="1" applyFont="1" applyFill="1" applyBorder="1" applyAlignment="1" applyProtection="0">
      <alignment horizontal="right" vertical="center"/>
    </xf>
    <xf numFmtId="65" fontId="13" fillId="4" borderId="95" applyNumberFormat="1" applyFont="1" applyFill="1" applyBorder="1" applyAlignment="1" applyProtection="0">
      <alignment horizontal="right" vertical="center"/>
    </xf>
    <xf numFmtId="0" fontId="12" fillId="4" borderId="117" applyNumberFormat="0" applyFont="1" applyFill="1" applyBorder="1" applyAlignment="1" applyProtection="0">
      <alignment vertical="center"/>
    </xf>
    <xf numFmtId="0" fontId="0" fillId="4" borderId="118" applyNumberFormat="0" applyFont="1" applyFill="1" applyBorder="1" applyAlignment="1" applyProtection="0">
      <alignment horizontal="center" vertical="center"/>
    </xf>
    <xf numFmtId="0" fontId="0" fillId="4" borderId="119" applyNumberFormat="0" applyFont="1" applyFill="1" applyBorder="1" applyAlignment="1" applyProtection="0">
      <alignment horizontal="center" vertical="center"/>
    </xf>
    <xf numFmtId="49" fontId="0" fillId="10" borderId="120" applyNumberFormat="1" applyFont="1" applyFill="1" applyBorder="1" applyAlignment="1" applyProtection="0">
      <alignment horizontal="center" vertical="center"/>
    </xf>
    <xf numFmtId="0" fontId="0" fillId="4" borderId="77" applyNumberFormat="1" applyFont="1" applyFill="1" applyBorder="1" applyAlignment="1" applyProtection="0">
      <alignment vertical="center"/>
    </xf>
    <xf numFmtId="0" fontId="0" fillId="4" borderId="108" applyNumberFormat="1" applyFont="1" applyFill="1" applyBorder="1" applyAlignment="1" applyProtection="0">
      <alignment vertical="center"/>
    </xf>
    <xf numFmtId="0" fontId="0" fillId="4" borderId="78" applyNumberFormat="1" applyFont="1" applyFill="1" applyBorder="1" applyAlignment="1" applyProtection="0">
      <alignment vertical="center"/>
    </xf>
    <xf numFmtId="0" fontId="8" fillId="4" borderId="121" applyNumberFormat="0" applyFont="1" applyFill="1" applyBorder="1" applyAlignment="1" applyProtection="0">
      <alignment vertical="center"/>
    </xf>
    <xf numFmtId="0" fontId="0" fillId="4" borderId="122" applyNumberFormat="0" applyFont="1" applyFill="1" applyBorder="1" applyAlignment="1" applyProtection="0">
      <alignment vertical="center"/>
    </xf>
    <xf numFmtId="0" fontId="0" fillId="4" borderId="123" applyNumberFormat="1" applyFont="1" applyFill="1" applyBorder="1" applyAlignment="1" applyProtection="0">
      <alignment vertical="center"/>
    </xf>
    <xf numFmtId="49" fontId="8" fillId="4" borderId="9" applyNumberFormat="1" applyFont="1" applyFill="1" applyBorder="1" applyAlignment="1" applyProtection="0">
      <alignment vertical="center"/>
    </xf>
    <xf numFmtId="0" fontId="0" fillId="4" borderId="124" applyNumberFormat="1" applyFont="1" applyFill="1" applyBorder="1" applyAlignment="1" applyProtection="0">
      <alignment vertical="center"/>
    </xf>
    <xf numFmtId="0" fontId="0" fillId="4" borderId="43" applyNumberFormat="0" applyFont="1" applyFill="1" applyBorder="1" applyAlignment="1" applyProtection="0">
      <alignment vertical="center"/>
    </xf>
    <xf numFmtId="65" fontId="1" fillId="4" borderId="73" applyNumberFormat="1" applyFont="1" applyFill="1" applyBorder="1" applyAlignment="1" applyProtection="0">
      <alignment horizontal="right" vertical="center"/>
    </xf>
    <xf numFmtId="65" fontId="1" fillId="4" borderId="74" applyNumberFormat="1" applyFont="1" applyFill="1" applyBorder="1" applyAlignment="1" applyProtection="0">
      <alignment horizontal="right" vertical="center"/>
    </xf>
    <xf numFmtId="49" fontId="1" fillId="8" borderId="19" applyNumberFormat="1" applyFont="1" applyFill="1" applyBorder="1" applyAlignment="1" applyProtection="0">
      <alignment vertical="center"/>
    </xf>
    <xf numFmtId="65" fontId="1" fillId="8" borderId="86" applyNumberFormat="1" applyFont="1" applyFill="1" applyBorder="1" applyAlignment="1" applyProtection="0">
      <alignment horizontal="right" vertical="center"/>
    </xf>
    <xf numFmtId="65" fontId="1" fillId="8" borderId="87" applyNumberFormat="1" applyFont="1" applyFill="1" applyBorder="1" applyAlignment="1" applyProtection="0">
      <alignment horizontal="right" vertical="center"/>
    </xf>
    <xf numFmtId="65" fontId="1" fillId="8" borderId="125" applyNumberFormat="1" applyFont="1" applyFill="1" applyBorder="1" applyAlignment="1" applyProtection="0">
      <alignment horizontal="right" vertical="center"/>
    </xf>
    <xf numFmtId="65" fontId="1" fillId="8" borderId="126" applyNumberFormat="1" applyFont="1" applyFill="1" applyBorder="1" applyAlignment="1" applyProtection="0">
      <alignment horizontal="right" vertical="center"/>
    </xf>
    <xf numFmtId="49" fontId="1" fillId="4" borderId="7" applyNumberFormat="1" applyFont="1" applyFill="1" applyBorder="1" applyAlignment="1" applyProtection="0">
      <alignment vertical="center"/>
    </xf>
    <xf numFmtId="67" fontId="1" fillId="4" borderId="127" applyNumberFormat="1" applyFont="1" applyFill="1" applyBorder="1" applyAlignment="1" applyProtection="0">
      <alignment horizontal="right" vertical="center"/>
    </xf>
    <xf numFmtId="65" fontId="1" fillId="4" borderId="128" applyNumberFormat="1" applyFont="1" applyFill="1" applyBorder="1" applyAlignment="1" applyProtection="0">
      <alignment horizontal="right" vertical="center"/>
    </xf>
    <xf numFmtId="65" fontId="1" fillId="4" borderId="8" applyNumberFormat="1" applyFont="1" applyFill="1" applyBorder="1" applyAlignment="1" applyProtection="0">
      <alignment horizontal="right" vertical="center"/>
    </xf>
    <xf numFmtId="65" fontId="1" fillId="8" borderId="64" applyNumberFormat="1" applyFont="1" applyFill="1" applyBorder="1" applyAlignment="1" applyProtection="0">
      <alignment horizontal="right" vertical="center"/>
    </xf>
    <xf numFmtId="65" fontId="1" fillId="8" borderId="65" applyNumberFormat="1" applyFont="1" applyFill="1" applyBorder="1" applyAlignment="1" applyProtection="0">
      <alignment horizontal="right" vertical="center"/>
    </xf>
    <xf numFmtId="65" fontId="1" fillId="8" borderId="77" applyNumberFormat="1" applyFont="1" applyFill="1" applyBorder="1" applyAlignment="1" applyProtection="0">
      <alignment horizontal="right" vertical="center"/>
    </xf>
    <xf numFmtId="65" fontId="1" fillId="8" borderId="78" applyNumberFormat="1" applyFont="1" applyFill="1" applyBorder="1" applyAlignment="1" applyProtection="0">
      <alignment horizontal="right" vertical="center"/>
    </xf>
    <xf numFmtId="65" fontId="1" fillId="8" borderId="14" applyNumberFormat="1" applyFont="1" applyFill="1" applyBorder="1" applyAlignment="1" applyProtection="0">
      <alignment horizontal="right" vertical="center"/>
    </xf>
    <xf numFmtId="65" fontId="1" fillId="4" borderId="64" applyNumberFormat="1" applyFont="1" applyFill="1" applyBorder="1" applyAlignment="1" applyProtection="0">
      <alignment horizontal="right" vertical="center"/>
    </xf>
    <xf numFmtId="65" fontId="1" fillId="4" borderId="65" applyNumberFormat="1" applyFont="1" applyFill="1" applyBorder="1" applyAlignment="1" applyProtection="0">
      <alignment horizontal="right" vertical="center"/>
    </xf>
    <xf numFmtId="65" fontId="1" fillId="4" borderId="14" applyNumberFormat="1" applyFont="1" applyFill="1" applyBorder="1" applyAlignment="1" applyProtection="0">
      <alignment horizontal="right" vertical="center"/>
    </xf>
    <xf numFmtId="0" fontId="1" fillId="4" borderId="129" applyNumberFormat="0" applyFont="1" applyFill="1" applyBorder="1" applyAlignment="1" applyProtection="0">
      <alignment vertical="center"/>
    </xf>
    <xf numFmtId="65" fontId="0" fillId="8" borderId="64" applyNumberFormat="1" applyFont="1" applyFill="1" applyBorder="1" applyAlignment="1" applyProtection="0">
      <alignment horizontal="right" vertical="center"/>
    </xf>
    <xf numFmtId="65" fontId="0" fillId="8" borderId="65" applyNumberFormat="1" applyFont="1" applyFill="1" applyBorder="1" applyAlignment="1" applyProtection="0">
      <alignment horizontal="right" vertical="center"/>
    </xf>
    <xf numFmtId="65" fontId="0" fillId="8" borderId="14" applyNumberFormat="1" applyFont="1" applyFill="1" applyBorder="1" applyAlignment="1" applyProtection="0">
      <alignment horizontal="right" vertical="center"/>
    </xf>
    <xf numFmtId="49" fontId="1" fillId="9" borderId="25" applyNumberFormat="1" applyFont="1" applyFill="1" applyBorder="1" applyAlignment="1" applyProtection="0">
      <alignment vertical="center"/>
    </xf>
    <xf numFmtId="65" fontId="1" fillId="9" borderId="64" applyNumberFormat="1" applyFont="1" applyFill="1" applyBorder="1" applyAlignment="1" applyProtection="0">
      <alignment horizontal="right" vertical="center"/>
    </xf>
    <xf numFmtId="65" fontId="1" fillId="9" borderId="65" applyNumberFormat="1" applyFont="1" applyFill="1" applyBorder="1" applyAlignment="1" applyProtection="0">
      <alignment horizontal="right" vertical="center"/>
    </xf>
    <xf numFmtId="65" fontId="1" fillId="9" borderId="14" applyNumberFormat="1" applyFont="1" applyFill="1" applyBorder="1" applyAlignment="1" applyProtection="0">
      <alignment horizontal="right" vertical="center"/>
    </xf>
    <xf numFmtId="49" fontId="1" fillId="10" borderId="18" applyNumberFormat="1" applyFont="1" applyFill="1" applyBorder="1" applyAlignment="1" applyProtection="0">
      <alignment vertical="center"/>
    </xf>
    <xf numFmtId="0" fontId="1" fillId="10" borderId="19" applyNumberFormat="0" applyFont="1" applyFill="1" applyBorder="1" applyAlignment="1" applyProtection="0">
      <alignment vertical="center"/>
    </xf>
    <xf numFmtId="65" fontId="1" fillId="10" borderId="86" applyNumberFormat="1" applyFont="1" applyFill="1" applyBorder="1" applyAlignment="1" applyProtection="0">
      <alignment horizontal="right" vertical="center"/>
    </xf>
    <xf numFmtId="65" fontId="1" fillId="10" borderId="87" applyNumberFormat="1" applyFont="1" applyFill="1" applyBorder="1" applyAlignment="1" applyProtection="0">
      <alignment horizontal="right" vertical="center"/>
    </xf>
    <xf numFmtId="65" fontId="1" fillId="10" borderId="20" applyNumberFormat="1" applyFont="1" applyFill="1" applyBorder="1" applyAlignment="1" applyProtection="0">
      <alignment horizontal="right" vertical="center"/>
    </xf>
    <xf numFmtId="0" fontId="0" fillId="4" borderId="33" applyNumberFormat="0" applyFont="1" applyFill="1" applyBorder="1" applyAlignment="1" applyProtection="0">
      <alignment horizontal="center" vertical="center"/>
    </xf>
    <xf numFmtId="62" fontId="0" fillId="4" borderId="33" applyNumberFormat="1" applyFont="1" applyFill="1" applyBorder="1" applyAlignment="1" applyProtection="0">
      <alignment vertical="center"/>
    </xf>
    <xf numFmtId="0" fontId="0" fillId="4" borderId="130" applyNumberFormat="0" applyFont="1" applyFill="1" applyBorder="1" applyAlignment="1" applyProtection="0">
      <alignment vertical="center"/>
    </xf>
    <xf numFmtId="0" fontId="0" fillId="4" borderId="49" applyNumberFormat="0" applyFont="1" applyFill="1" applyBorder="1" applyAlignment="1" applyProtection="0">
      <alignment vertical="center"/>
    </xf>
    <xf numFmtId="0" fontId="1" fillId="4" borderId="14" applyNumberFormat="0" applyFont="1" applyFill="1" applyBorder="1" applyAlignment="1" applyProtection="0">
      <alignment vertical="center"/>
    </xf>
    <xf numFmtId="0" fontId="0" fillId="4" borderId="37" applyNumberFormat="0" applyFont="1" applyFill="1" applyBorder="1" applyAlignment="1" applyProtection="0">
      <alignment vertical="center"/>
    </xf>
    <xf numFmtId="49" fontId="1" fillId="4" borderId="89" applyNumberFormat="1" applyFont="1" applyFill="1" applyBorder="1" applyAlignment="1" applyProtection="0">
      <alignment vertical="center" wrapText="1"/>
    </xf>
    <xf numFmtId="63" fontId="1" fillId="4" borderId="99" applyNumberFormat="1" applyFont="1" applyFill="1" applyBorder="1" applyAlignment="1" applyProtection="0">
      <alignment vertical="center"/>
    </xf>
    <xf numFmtId="49" fontId="8" fillId="4" borderId="9" applyNumberFormat="1" applyFont="1" applyFill="1" applyBorder="1" applyAlignment="1" applyProtection="0">
      <alignment horizontal="left" vertical="center" wrapText="1"/>
    </xf>
    <xf numFmtId="0" fontId="8" fillId="4" borderId="58" applyNumberFormat="0" applyFont="1" applyFill="1" applyBorder="1" applyAlignment="1" applyProtection="0">
      <alignment horizontal="left" vertical="center" wrapText="1"/>
    </xf>
    <xf numFmtId="63" fontId="1" fillId="4" borderId="115" applyNumberFormat="1" applyFont="1" applyFill="1" applyBorder="1" applyAlignment="1" applyProtection="0">
      <alignment vertical="center"/>
    </xf>
    <xf numFmtId="0" fontId="1" fillId="4" borderId="76" applyNumberFormat="1" applyFont="1" applyFill="1" applyBorder="1" applyAlignment="1" applyProtection="0">
      <alignment vertical="center"/>
    </xf>
    <xf numFmtId="63" fontId="1" fillId="4" borderId="95" applyNumberFormat="1" applyFont="1" applyFill="1" applyBorder="1" applyAlignment="1" applyProtection="0">
      <alignment vertical="center"/>
    </xf>
    <xf numFmtId="49" fontId="0" fillId="4" borderId="9" applyNumberFormat="1" applyFont="1" applyFill="1" applyBorder="1" applyAlignment="1" applyProtection="0">
      <alignment vertical="center"/>
    </xf>
    <xf numFmtId="0" fontId="1" fillId="4" borderId="131" applyNumberFormat="0" applyFont="1" applyFill="1" applyBorder="1" applyAlignment="1" applyProtection="0">
      <alignment vertical="center"/>
    </xf>
    <xf numFmtId="49" fontId="1" fillId="4" borderId="132" applyNumberFormat="1" applyFont="1" applyFill="1" applyBorder="1" applyAlignment="1" applyProtection="0">
      <alignment vertical="center"/>
    </xf>
    <xf numFmtId="63" fontId="1" fillId="4" borderId="133" applyNumberFormat="1" applyFont="1" applyFill="1" applyBorder="1" applyAlignment="1" applyProtection="0">
      <alignment vertical="center"/>
    </xf>
    <xf numFmtId="63" fontId="1" fillId="4" borderId="125" applyNumberFormat="1" applyFont="1" applyFill="1" applyBorder="1" applyAlignment="1" applyProtection="0">
      <alignment vertical="center"/>
    </xf>
    <xf numFmtId="0" fontId="1" fillId="4" borderId="125" applyNumberFormat="1" applyFont="1" applyFill="1" applyBorder="1" applyAlignment="1" applyProtection="0">
      <alignment vertical="center"/>
    </xf>
    <xf numFmtId="63" fontId="1" fillId="4" borderId="126" applyNumberFormat="1" applyFont="1" applyFill="1" applyBorder="1" applyAlignment="1" applyProtection="0">
      <alignment vertical="center"/>
    </xf>
    <xf numFmtId="63" fontId="13" fillId="4" borderId="93" applyNumberFormat="1" applyFont="1" applyFill="1" applyBorder="1" applyAlignment="1" applyProtection="0">
      <alignment vertical="center"/>
    </xf>
    <xf numFmtId="63" fontId="0" fillId="4" borderId="9" applyNumberFormat="1" applyFont="1" applyFill="1" applyBorder="1" applyAlignment="1" applyProtection="0">
      <alignment vertical="center"/>
    </xf>
    <xf numFmtId="63" fontId="1" fillId="4" borderId="97" applyNumberFormat="1" applyFont="1" applyFill="1" applyBorder="1" applyAlignment="1" applyProtection="0">
      <alignment vertical="center"/>
    </xf>
    <xf numFmtId="49" fontId="1" fillId="4" borderId="25" applyNumberFormat="1" applyFont="1" applyFill="1" applyBorder="1" applyAlignment="1" applyProtection="0">
      <alignment vertical="center"/>
    </xf>
    <xf numFmtId="63" fontId="1" fillId="4" borderId="62" applyNumberFormat="1" applyFont="1" applyFill="1" applyBorder="1" applyAlignment="1" applyProtection="0">
      <alignment vertical="center"/>
    </xf>
    <xf numFmtId="63" fontId="1" fillId="4" borderId="12" applyNumberFormat="1" applyFont="1" applyFill="1" applyBorder="1" applyAlignment="1" applyProtection="0">
      <alignment vertical="center"/>
    </xf>
    <xf numFmtId="63" fontId="1" fillId="4" borderId="14" applyNumberFormat="1" applyFont="1" applyFill="1" applyBorder="1" applyAlignment="1" applyProtection="0">
      <alignment vertical="center"/>
    </xf>
    <xf numFmtId="63" fontId="1" fillId="4" borderId="86" applyNumberFormat="1" applyFont="1" applyFill="1" applyBorder="1" applyAlignment="1" applyProtection="0">
      <alignment vertical="center"/>
    </xf>
    <xf numFmtId="63" fontId="1" fillId="4" borderId="87" applyNumberFormat="1" applyFont="1" applyFill="1" applyBorder="1" applyAlignment="1" applyProtection="0">
      <alignment vertical="center"/>
    </xf>
    <xf numFmtId="63" fontId="1" fillId="4" borderId="20" applyNumberFormat="1" applyFont="1" applyFill="1" applyBorder="1" applyAlignment="1" applyProtection="0">
      <alignment vertical="center"/>
    </xf>
    <xf numFmtId="49" fontId="1" fillId="4" borderId="134" applyNumberFormat="1" applyFont="1" applyFill="1" applyBorder="1" applyAlignment="1" applyProtection="0">
      <alignment horizontal="left" vertical="center"/>
    </xf>
    <xf numFmtId="0" fontId="1" fillId="4" borderId="135" applyNumberFormat="0" applyFont="1" applyFill="1" applyBorder="1" applyAlignment="1" applyProtection="0">
      <alignment vertical="center"/>
    </xf>
    <xf numFmtId="63" fontId="1" fillId="4" borderId="135" applyNumberFormat="1" applyFont="1" applyFill="1" applyBorder="1" applyAlignment="1" applyProtection="0">
      <alignment vertical="center"/>
    </xf>
    <xf numFmtId="0" fontId="1" fillId="4" borderId="136" applyNumberFormat="0" applyFont="1" applyFill="1" applyBorder="1" applyAlignment="1" applyProtection="0">
      <alignment vertical="center"/>
    </xf>
    <xf numFmtId="63" fontId="13" fillId="4" borderId="137" applyNumberFormat="1" applyFont="1" applyFill="1" applyBorder="1" applyAlignment="1" applyProtection="0">
      <alignment vertical="center"/>
    </xf>
    <xf numFmtId="49" fontId="1" fillId="4" borderId="53" applyNumberFormat="1" applyFont="1" applyFill="1" applyBorder="1" applyAlignment="1" applyProtection="0">
      <alignment vertical="center"/>
    </xf>
    <xf numFmtId="0" fontId="1" fillId="4" borderId="43" applyNumberFormat="0" applyFont="1" applyFill="1" applyBorder="1" applyAlignment="1" applyProtection="0">
      <alignment vertical="center"/>
    </xf>
    <xf numFmtId="0" fontId="1" fillId="4" borderId="138" applyNumberFormat="0" applyFont="1" applyFill="1" applyBorder="1" applyAlignment="1" applyProtection="0">
      <alignment vertical="center"/>
    </xf>
    <xf numFmtId="49" fontId="1" fillId="4" borderId="139" applyNumberFormat="1" applyFont="1" applyFill="1" applyBorder="1" applyAlignment="1" applyProtection="0">
      <alignment vertical="center"/>
    </xf>
    <xf numFmtId="62" fontId="1" fillId="4" borderId="140" applyNumberFormat="1" applyFont="1" applyFill="1" applyBorder="1" applyAlignment="1" applyProtection="0">
      <alignment vertical="center"/>
    </xf>
    <xf numFmtId="0" fontId="1" fillId="4" borderId="140" applyNumberFormat="0" applyFont="1" applyFill="1" applyBorder="1" applyAlignment="1" applyProtection="0">
      <alignment vertical="center"/>
    </xf>
    <xf numFmtId="0" fontId="1" fillId="4" borderId="141" applyNumberFormat="0" applyFont="1" applyFill="1" applyBorder="1" applyAlignment="1" applyProtection="0">
      <alignment vertical="center"/>
    </xf>
    <xf numFmtId="0" fontId="0" fillId="4" borderId="44" applyNumberFormat="0" applyFont="1" applyFill="1" applyBorder="1" applyAlignment="1" applyProtection="0">
      <alignment vertical="center"/>
    </xf>
    <xf numFmtId="0" fontId="0" fillId="4" borderId="124" applyNumberFormat="0" applyFont="1" applyFill="1" applyBorder="1" applyAlignment="1" applyProtection="0">
      <alignment vertical="center"/>
    </xf>
    <xf numFmtId="68" fontId="0" fillId="4" borderId="1" applyNumberFormat="1" applyFont="1" applyFill="1" applyBorder="1" applyAlignment="1" applyProtection="0">
      <alignment horizontal="right" vertical="center"/>
    </xf>
    <xf numFmtId="0" fontId="0" fillId="4" borderId="1" applyNumberFormat="1" applyFont="1" applyFill="1" applyBorder="1" applyAlignment="1" applyProtection="0">
      <alignment vertical="center"/>
    </xf>
    <xf numFmtId="63" fontId="1" fillId="4" borderId="1" applyNumberFormat="1" applyFont="1" applyFill="1" applyBorder="1" applyAlignment="1" applyProtection="0">
      <alignment vertical="center"/>
    </xf>
    <xf numFmtId="63" fontId="0" fillId="4" borderId="1" applyNumberFormat="1" applyFont="1" applyFill="1" applyBorder="1" applyAlignment="1" applyProtection="0">
      <alignment vertical="center"/>
    </xf>
    <xf numFmtId="0" fontId="0" fillId="4" borderId="48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10" borderId="120" applyNumberFormat="0" applyFont="1" applyFill="1" applyBorder="1" applyAlignment="1" applyProtection="0">
      <alignment horizontal="center" vertical="center"/>
    </xf>
    <xf numFmtId="65" fontId="1" fillId="4" borderId="127" applyNumberFormat="1" applyFont="1" applyFill="1" applyBorder="1" applyAlignment="1" applyProtection="0">
      <alignment horizontal="right" vertical="center"/>
    </xf>
    <xf numFmtId="63" fontId="1" fillId="4" borderId="93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14" fontId="8" borderId="1" applyNumberFormat="1" applyFont="1" applyFill="0" applyBorder="1" applyAlignment="1" applyProtection="0">
      <alignment vertical="center"/>
    </xf>
    <xf numFmtId="49" fontId="0" fillId="4" borderId="2" applyNumberFormat="1" applyFont="1" applyFill="1" applyBorder="1" applyAlignment="1" applyProtection="0">
      <alignment vertical="center"/>
    </xf>
    <xf numFmtId="59" fontId="8" fillId="4" borderId="13" applyNumberFormat="1" applyFont="1" applyFill="1" applyBorder="1" applyAlignment="1" applyProtection="0">
      <alignment vertical="center"/>
    </xf>
    <xf numFmtId="49" fontId="9" fillId="4" borderId="14" applyNumberFormat="1" applyFont="1" applyFill="1" applyBorder="1" applyAlignment="1" applyProtection="0">
      <alignment vertical="center" wrapText="1"/>
    </xf>
    <xf numFmtId="49" fontId="0" borderId="13" applyNumberFormat="1" applyFont="1" applyFill="0" applyBorder="1" applyAlignment="1" applyProtection="0">
      <alignment horizontal="center" vertical="center"/>
    </xf>
    <xf numFmtId="49" fontId="0" borderId="29" applyNumberFormat="1" applyFont="1" applyFill="0" applyBorder="1" applyAlignment="1" applyProtection="0">
      <alignment vertical="center"/>
    </xf>
    <xf numFmtId="0" fontId="0" borderId="79" applyNumberFormat="0" applyFont="1" applyFill="0" applyBorder="1" applyAlignment="1" applyProtection="0">
      <alignment vertical="center"/>
    </xf>
    <xf numFmtId="49" fontId="0" borderId="1" applyNumberFormat="1" applyFont="1" applyFill="0" applyBorder="1" applyAlignment="1" applyProtection="0">
      <alignment vertical="center"/>
    </xf>
    <xf numFmtId="3" fontId="0" fillId="4" borderId="52" applyNumberFormat="1" applyFont="1" applyFill="1" applyBorder="1" applyAlignment="1" applyProtection="0">
      <alignment vertical="center"/>
    </xf>
    <xf numFmtId="62" fontId="0" fillId="5" borderId="43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4" borderId="38" applyNumberFormat="0" applyFont="1" applyFill="1" applyBorder="1" applyAlignment="1" applyProtection="0">
      <alignment horizontal="center" vertical="center"/>
    </xf>
    <xf numFmtId="63" fontId="8" fillId="4" borderId="13" applyNumberFormat="1" applyFont="1" applyFill="1" applyBorder="1" applyAlignment="1" applyProtection="0">
      <alignment horizontal="right" vertical="center"/>
    </xf>
    <xf numFmtId="0" fontId="0" fillId="4" borderId="142" applyNumberFormat="0" applyFont="1" applyFill="1" applyBorder="1" applyAlignment="1" applyProtection="0">
      <alignment vertical="bottom"/>
    </xf>
    <xf numFmtId="0" fontId="0" fillId="4" borderId="143" applyNumberFormat="0" applyFont="1" applyFill="1" applyBorder="1" applyAlignment="1" applyProtection="0">
      <alignment vertical="bottom"/>
    </xf>
    <xf numFmtId="0" fontId="0" fillId="4" borderId="144" applyNumberFormat="0" applyFont="1" applyFill="1" applyBorder="1" applyAlignment="1" applyProtection="0">
      <alignment vertical="bottom"/>
    </xf>
    <xf numFmtId="0" fontId="0" fillId="4" borderId="43" applyNumberFormat="1" applyFont="1" applyFill="1" applyBorder="1" applyAlignment="1" applyProtection="0">
      <alignment vertical="bottom"/>
    </xf>
    <xf numFmtId="62" fontId="0" fillId="4" borderId="43" applyNumberFormat="1" applyFont="1" applyFill="1" applyBorder="1" applyAlignment="1" applyProtection="0">
      <alignment vertical="bottom"/>
    </xf>
    <xf numFmtId="49" fontId="8" fillId="4" borderId="13" applyNumberFormat="1" applyFont="1" applyFill="1" applyBorder="1" applyAlignment="1" applyProtection="0">
      <alignment horizontal="left" vertical="center" wrapText="1"/>
    </xf>
    <xf numFmtId="49" fontId="8" fillId="4" borderId="13" applyNumberFormat="1" applyFont="1" applyFill="1" applyBorder="1" applyAlignment="1" applyProtection="0">
      <alignment horizontal="center" vertical="center"/>
    </xf>
    <xf numFmtId="49" fontId="14" fillId="4" borderId="13" applyNumberFormat="1" applyFont="1" applyFill="1" applyBorder="1" applyAlignment="1" applyProtection="0">
      <alignment horizontal="left" vertical="center" wrapText="1"/>
    </xf>
    <xf numFmtId="56" fontId="8" fillId="4" borderId="13" applyNumberFormat="1" applyFont="1" applyFill="1" applyBorder="1" applyAlignment="1" applyProtection="0">
      <alignment horizontal="right" vertical="center"/>
    </xf>
    <xf numFmtId="0" fontId="0" fillId="4" borderId="13" applyNumberFormat="0" applyFont="1" applyFill="1" applyBorder="1" applyAlignment="1" applyProtection="0">
      <alignment horizontal="center" vertical="center"/>
    </xf>
    <xf numFmtId="0" fontId="0" fillId="4" borderId="145" applyNumberFormat="0" applyFont="1" applyFill="1" applyBorder="1" applyAlignment="1" applyProtection="0">
      <alignment vertical="center"/>
    </xf>
    <xf numFmtId="63" fontId="0" fillId="4" borderId="146" applyNumberFormat="1" applyFont="1" applyFill="1" applyBorder="1" applyAlignment="1" applyProtection="0">
      <alignment vertical="bottom"/>
    </xf>
    <xf numFmtId="49" fontId="0" fillId="4" borderId="147" applyNumberFormat="1" applyFont="1" applyFill="1" applyBorder="1" applyAlignment="1" applyProtection="0">
      <alignment vertical="bottom"/>
    </xf>
    <xf numFmtId="63" fontId="0" fillId="4" borderId="14" applyNumberFormat="1" applyFont="1" applyFill="1" applyBorder="1" applyAlignment="1" applyProtection="0">
      <alignment horizontal="right" vertical="center"/>
    </xf>
    <xf numFmtId="63" fontId="0" fillId="4" borderId="148" applyNumberFormat="1" applyFont="1" applyFill="1" applyBorder="1" applyAlignment="1" applyProtection="0">
      <alignment vertical="center"/>
    </xf>
    <xf numFmtId="0" fontId="0" fillId="4" borderId="53" applyNumberFormat="0" applyFont="1" applyFill="1" applyBorder="1" applyAlignment="1" applyProtection="0">
      <alignment vertical="bottom"/>
    </xf>
    <xf numFmtId="0" fontId="0" fillId="4" borderId="14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center"/>
    </xf>
  </cellXfs>
  <cellStyles count="1"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ff0000"/>
      <rgbColor rgb="ffffff00"/>
      <rgbColor rgb="fffbe4d5"/>
      <rgbColor rgb="fffff2cb"/>
      <rgbColor rgb="ff0070c0"/>
      <rgbColor rgb="ffbdd6ee"/>
      <rgbColor rgb="fff7caac"/>
      <rgbColor rgb="ffc5deb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10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1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12</xdr:col>
      <xdr:colOff>47625</xdr:colOff>
      <xdr:row>61</xdr:row>
      <xdr:rowOff>9529</xdr:rowOff>
    </xdr:from>
    <xdr:to>
      <xdr:col>16</xdr:col>
      <xdr:colOff>104775</xdr:colOff>
      <xdr:row>64</xdr:row>
      <xdr:rowOff>57155</xdr:rowOff>
    </xdr:to>
    <xdr:sp>
      <xdr:nvSpPr>
        <xdr:cNvPr id="14" name="角丸四角形 1"/>
        <xdr:cNvSpPr/>
      </xdr:nvSpPr>
      <xdr:spPr>
        <a:xfrm>
          <a:off x="12823825" y="12470769"/>
          <a:ext cx="3257550" cy="561977"/>
        </a:xfrm>
        <a:prstGeom prst="roundRect">
          <a:avLst>
            <a:gd name="adj" fmla="val 16667"/>
          </a:avLst>
        </a:prstGeom>
        <a:noFill/>
        <a:ln w="12700" cap="flat">
          <a:solidFill>
            <a:srgbClr val="42719B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5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6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7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8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9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Relationship Id="rId3" Type="http://schemas.openxmlformats.org/officeDocument/2006/relationships/comments" Target="../comments10.xml"/></Relationships>
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Relationship Id="rId3" Type="http://schemas.openxmlformats.org/officeDocument/2006/relationships/comments" Target="../comments7.xml"/></Relationships>
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Relationship Id="rId3" Type="http://schemas.openxmlformats.org/officeDocument/2006/relationships/comments" Target="../comments8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71</v>
      </c>
      <c r="C11" s="3"/>
      <c r="D11" s="3"/>
    </row>
    <row r="12">
      <c r="B12" s="4"/>
      <c r="C12" t="s" s="4">
        <v>5</v>
      </c>
      <c r="D12" t="s" s="5">
        <v>71</v>
      </c>
    </row>
    <row r="13">
      <c r="B13" t="s" s="3">
        <v>122</v>
      </c>
      <c r="C13" s="3"/>
      <c r="D13" s="3"/>
    </row>
    <row r="14">
      <c r="B14" s="4"/>
      <c r="C14" t="s" s="4">
        <v>5</v>
      </c>
      <c r="D14" t="s" s="5">
        <v>122</v>
      </c>
    </row>
    <row r="15">
      <c r="B15" t="s" s="3">
        <v>126</v>
      </c>
      <c r="C15" s="3"/>
      <c r="D15" s="3"/>
    </row>
    <row r="16">
      <c r="B16" s="4"/>
      <c r="C16" t="s" s="4">
        <v>5</v>
      </c>
      <c r="D16" t="s" s="5">
        <v>126</v>
      </c>
    </row>
    <row r="17">
      <c r="B17" t="s" s="3">
        <v>176</v>
      </c>
      <c r="C17" s="3"/>
      <c r="D17" s="3"/>
    </row>
    <row r="18">
      <c r="B18" s="4"/>
      <c r="C18" t="s" s="4">
        <v>5</v>
      </c>
      <c r="D18" t="s" s="5">
        <v>176</v>
      </c>
    </row>
    <row r="19">
      <c r="B19" t="s" s="3">
        <v>209</v>
      </c>
      <c r="C19" s="3"/>
      <c r="D19" s="3"/>
    </row>
    <row r="20">
      <c r="B20" s="4"/>
      <c r="C20" t="s" s="4">
        <v>5</v>
      </c>
      <c r="D20" t="s" s="5">
        <v>209</v>
      </c>
    </row>
    <row r="21">
      <c r="B21" t="s" s="3">
        <v>281</v>
      </c>
      <c r="C21" s="3"/>
      <c r="D21" s="3"/>
    </row>
    <row r="22">
      <c r="B22" s="4"/>
      <c r="C22" t="s" s="4">
        <v>5</v>
      </c>
      <c r="D22" t="s" s="5">
        <v>281</v>
      </c>
    </row>
    <row r="23">
      <c r="B23" t="s" s="3">
        <v>311</v>
      </c>
      <c r="C23" s="3"/>
      <c r="D23" s="3"/>
    </row>
    <row r="24">
      <c r="B24" s="4"/>
      <c r="C24" t="s" s="4">
        <v>5</v>
      </c>
      <c r="D24" t="s" s="5">
        <v>311</v>
      </c>
    </row>
    <row r="25">
      <c r="B25" t="s" s="3">
        <v>383</v>
      </c>
      <c r="C25" s="3"/>
      <c r="D25" s="3"/>
    </row>
    <row r="26">
      <c r="B26" s="4"/>
      <c r="C26" t="s" s="4">
        <v>5</v>
      </c>
      <c r="D26" t="s" s="5">
        <v>383</v>
      </c>
    </row>
    <row r="27">
      <c r="B27" t="s" s="3">
        <v>416</v>
      </c>
      <c r="C27" s="3"/>
      <c r="D27" s="3"/>
    </row>
    <row r="28">
      <c r="B28" s="4"/>
      <c r="C28" t="s" s="4">
        <v>5</v>
      </c>
      <c r="D28" t="s" s="5">
        <v>416</v>
      </c>
    </row>
    <row r="29">
      <c r="B29" t="s" s="3">
        <v>470</v>
      </c>
      <c r="C29" s="3"/>
      <c r="D29" s="3"/>
    </row>
    <row r="30">
      <c r="B30" s="4"/>
      <c r="C30" t="s" s="4">
        <v>5</v>
      </c>
      <c r="D30" t="s" s="5">
        <v>470</v>
      </c>
    </row>
    <row r="31">
      <c r="B31" t="s" s="3">
        <v>522</v>
      </c>
      <c r="C31" s="3"/>
      <c r="D31" s="3"/>
    </row>
    <row r="32">
      <c r="B32" s="4"/>
      <c r="C32" t="s" s="4">
        <v>5</v>
      </c>
      <c r="D32" t="s" s="5">
        <v>522</v>
      </c>
    </row>
    <row r="33">
      <c r="B33" t="s" s="3">
        <v>548</v>
      </c>
      <c r="C33" s="3"/>
      <c r="D33" s="3"/>
    </row>
    <row r="34">
      <c r="B34" s="4"/>
      <c r="C34" t="s" s="4">
        <v>5</v>
      </c>
      <c r="D34" t="s" s="5">
        <v>548</v>
      </c>
    </row>
    <row r="35">
      <c r="B35" t="s" s="3">
        <v>551</v>
      </c>
      <c r="C35" s="3"/>
      <c r="D35" s="3"/>
    </row>
    <row r="36">
      <c r="B36" s="4"/>
      <c r="C36" t="s" s="4">
        <v>5</v>
      </c>
      <c r="D36" t="s" s="5">
        <v>551</v>
      </c>
    </row>
    <row r="37">
      <c r="B37" t="s" s="3">
        <v>596</v>
      </c>
      <c r="C37" s="3"/>
      <c r="D37" s="3"/>
    </row>
    <row r="38">
      <c r="B38" s="4"/>
      <c r="C38" t="s" s="4">
        <v>5</v>
      </c>
      <c r="D38" t="s" s="5">
        <v>596</v>
      </c>
    </row>
    <row r="39">
      <c r="B39" t="s" s="3">
        <v>640</v>
      </c>
      <c r="C39" s="3"/>
      <c r="D39" s="3"/>
    </row>
    <row r="40">
      <c r="B40" s="4"/>
      <c r="C40" t="s" s="4">
        <v>5</v>
      </c>
      <c r="D40" t="s" s="5">
        <v>640</v>
      </c>
    </row>
  </sheetData>
  <mergeCells count="1">
    <mergeCell ref="B3:D3"/>
  </mergeCells>
  <hyperlinks>
    <hyperlink ref="D10" location="'2025収支計算書'!R1C1" tooltip="" display="2025収支計算書"/>
    <hyperlink ref="D12" location="'2025収入・支出費目別'!R1C1" tooltip="" display="2025収入・支出費目別"/>
    <hyperlink ref="D14" location="'2024収支計算書'!R1C1" tooltip="" display="2024収支計算書"/>
    <hyperlink ref="D16" location="'2024収入・支出費目別'!R1C1" tooltip="" display="2024収入・支出費目別"/>
    <hyperlink ref="D18" location="'2023収支計算書'!R1C1" tooltip="" display="2023収支計算書"/>
    <hyperlink ref="D20" location="'2023収入・支出費目別'!R1C1" tooltip="" display="2023収入・支出費目別"/>
    <hyperlink ref="D22" location="'2022収支計算書'!R1C1" tooltip="" display="2022収支計算書"/>
    <hyperlink ref="D24" location="'2022収入・支出費目別'!R1C1" tooltip="" display="2022収入・支出費目別"/>
    <hyperlink ref="D26" location="'2021収支計算書'!R1C1" tooltip="" display="2021収支計算書"/>
    <hyperlink ref="D28" location="'2021収入・支出費目別'!R1C1" tooltip="" display="2021収入・支出費目別"/>
    <hyperlink ref="D30" location="'202104春の舎営実績'!R1C1" tooltip="" display="202104春の舎営実績"/>
    <hyperlink ref="D32" location="'（実際）202107夏の舎営予算'!R1C1" tooltip="" display="（実際）202107夏の舎営予算"/>
    <hyperlink ref="D34" location="'(案）202107夏の舎営予算'!R1C1" tooltip="" display="(案）202107夏の舎営予算"/>
    <hyperlink ref="D36" location="'2020収支計算書'!R1C1" tooltip="" display="2020収支計算書"/>
    <hyperlink ref="D38" location="'2020収入・支出費目別'!R1C1" tooltip="" display="2020収入・支出費目別"/>
    <hyperlink ref="D40" location="'Sheet1'!R1C1" tooltip="" display="Sheet1"/>
  </hyperlinks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64"/>
  <sheetViews>
    <sheetView workbookViewId="0" showGridLines="0" defaultGridColor="1"/>
  </sheetViews>
  <sheetFormatPr defaultColWidth="10.5" defaultRowHeight="13.5" customHeight="1" outlineLevelRow="0" outlineLevelCol="0"/>
  <cols>
    <col min="1" max="1" width="5.5" style="188" customWidth="1"/>
    <col min="2" max="2" width="3" style="188" customWidth="1"/>
    <col min="3" max="3" width="34.6719" style="188" customWidth="1"/>
    <col min="4" max="4" width="9.85156" style="188" customWidth="1"/>
    <col min="5" max="5" width="38.6719" style="188" customWidth="1"/>
    <col min="6" max="7" width="12.3516" style="188" customWidth="1"/>
    <col min="8" max="8" width="17" style="188" customWidth="1"/>
    <col min="9" max="9" width="12.3516" style="188" customWidth="1"/>
    <col min="10" max="10" width="10.5" style="188" customWidth="1"/>
    <col min="11" max="11" width="10.8516" style="188" customWidth="1"/>
    <col min="12" max="15" width="10.5" style="188" customWidth="1"/>
    <col min="16" max="16384" width="10.5" style="188" customWidth="1"/>
  </cols>
  <sheetData>
    <row r="1" ht="17.25" customHeight="1">
      <c r="A1" s="7"/>
      <c r="B1" s="7"/>
      <c r="C1" t="s" s="145">
        <v>384</v>
      </c>
      <c r="D1" s="9"/>
      <c r="E1" s="9"/>
      <c r="F1" s="10"/>
      <c r="G1" s="146"/>
      <c r="H1" s="146"/>
      <c r="I1" s="7"/>
      <c r="J1" s="7"/>
      <c r="K1" s="7"/>
      <c r="L1" s="7"/>
      <c r="M1" s="7"/>
      <c r="N1" s="7"/>
      <c r="O1" s="7"/>
    </row>
    <row r="2" ht="14.45" customHeight="1">
      <c r="A2" s="7"/>
      <c r="B2" s="7"/>
      <c r="C2" t="s" s="147">
        <v>385</v>
      </c>
      <c r="D2" s="12"/>
      <c r="E2" s="12"/>
      <c r="F2" s="13"/>
      <c r="G2" s="13"/>
      <c r="H2" s="148">
        <v>44667</v>
      </c>
      <c r="I2" s="7"/>
      <c r="J2" s="7"/>
      <c r="K2" s="7"/>
      <c r="L2" s="7"/>
      <c r="M2" s="7"/>
      <c r="N2" s="7"/>
      <c r="O2" s="7"/>
    </row>
    <row r="3" ht="14.95" customHeight="1">
      <c r="A3" s="7"/>
      <c r="B3" s="7"/>
      <c r="C3" t="s" s="15">
        <v>8</v>
      </c>
      <c r="D3" s="16"/>
      <c r="E3" s="16"/>
      <c r="F3" s="149"/>
      <c r="G3" s="149"/>
      <c r="H3" t="s" s="18">
        <v>9</v>
      </c>
      <c r="I3" s="7"/>
      <c r="J3" s="7"/>
      <c r="K3" s="7"/>
      <c r="L3" s="7"/>
      <c r="M3" s="7"/>
      <c r="N3" s="7"/>
      <c r="O3" s="7"/>
    </row>
    <row r="4" ht="15.95" customHeight="1">
      <c r="A4" s="7"/>
      <c r="B4" s="19"/>
      <c r="C4" t="s" s="20">
        <v>10</v>
      </c>
      <c r="D4" s="21"/>
      <c r="E4" s="22"/>
      <c r="F4" t="s" s="23">
        <v>11</v>
      </c>
      <c r="G4" t="s" s="23">
        <v>12</v>
      </c>
      <c r="H4" t="s" s="24">
        <v>13</v>
      </c>
      <c r="I4" s="25"/>
      <c r="J4" s="7"/>
      <c r="K4" s="7"/>
      <c r="L4" s="7"/>
      <c r="M4" s="7"/>
      <c r="N4" s="7"/>
      <c r="O4" s="7"/>
    </row>
    <row r="5" ht="15.95" customHeight="1">
      <c r="A5" s="7"/>
      <c r="B5" s="19"/>
      <c r="C5" t="s" s="26">
        <v>14</v>
      </c>
      <c r="D5" s="27"/>
      <c r="E5" s="28"/>
      <c r="F5" s="72">
        <v>265236</v>
      </c>
      <c r="G5" s="72">
        <v>265236</v>
      </c>
      <c r="H5" s="30"/>
      <c r="I5" s="25"/>
      <c r="J5" s="7"/>
      <c r="K5" s="7"/>
      <c r="L5" s="7"/>
      <c r="M5" s="7"/>
      <c r="N5" s="7"/>
      <c r="O5" s="7"/>
    </row>
    <row r="6" ht="15.95" customHeight="1">
      <c r="A6" s="7"/>
      <c r="B6" s="19"/>
      <c r="C6" t="s" s="26">
        <v>386</v>
      </c>
      <c r="D6" s="27"/>
      <c r="E6" s="28"/>
      <c r="F6" s="72">
        <f t="shared" si="0" ref="F6:F7">6*6000</f>
        <v>36000</v>
      </c>
      <c r="G6" s="72">
        <f>53000-15000</f>
        <v>38000</v>
      </c>
      <c r="H6" t="s" s="31">
        <v>16</v>
      </c>
      <c r="I6" s="25"/>
      <c r="J6" s="7"/>
      <c r="K6" s="7"/>
      <c r="L6" s="7"/>
      <c r="M6" s="7"/>
      <c r="N6" s="7"/>
      <c r="O6" s="7"/>
    </row>
    <row r="7" ht="15.95" customHeight="1">
      <c r="A7" s="7"/>
      <c r="B7" s="19"/>
      <c r="C7" t="s" s="26">
        <v>387</v>
      </c>
      <c r="D7" s="27"/>
      <c r="E7" s="28"/>
      <c r="F7" s="72">
        <f t="shared" si="0"/>
        <v>36000</v>
      </c>
      <c r="G7" s="72">
        <v>47000</v>
      </c>
      <c r="H7" s="150">
        <f>SUM(G6:G9)</f>
        <v>85000</v>
      </c>
      <c r="I7" s="25"/>
      <c r="J7" s="7"/>
      <c r="K7" s="7"/>
      <c r="L7" s="7"/>
      <c r="M7" s="7"/>
      <c r="N7" s="7"/>
      <c r="O7" s="7"/>
    </row>
    <row r="8" ht="15.95" customHeight="1">
      <c r="A8" s="7"/>
      <c r="B8" s="19"/>
      <c r="C8" s="33"/>
      <c r="D8" s="27"/>
      <c r="E8" s="28"/>
      <c r="F8" s="151">
        <v>0</v>
      </c>
      <c r="G8" s="151"/>
      <c r="H8" t="s" s="152">
        <v>9</v>
      </c>
      <c r="I8" s="25"/>
      <c r="J8" s="7"/>
      <c r="K8" s="7"/>
      <c r="L8" s="7"/>
      <c r="M8" s="7"/>
      <c r="N8" s="7"/>
      <c r="O8" s="7"/>
    </row>
    <row r="9" ht="15.95" customHeight="1">
      <c r="A9" s="7"/>
      <c r="B9" s="19"/>
      <c r="C9" t="s" s="26">
        <v>286</v>
      </c>
      <c r="D9" s="27"/>
      <c r="E9" s="28"/>
      <c r="F9" s="151">
        <v>0</v>
      </c>
      <c r="G9" s="151"/>
      <c r="H9" s="37"/>
      <c r="I9" s="25"/>
      <c r="J9" s="7"/>
      <c r="K9" s="7"/>
      <c r="L9" s="7"/>
      <c r="M9" s="7"/>
      <c r="N9" s="7"/>
      <c r="O9" s="7"/>
    </row>
    <row r="10" ht="15.95" customHeight="1">
      <c r="A10" s="7"/>
      <c r="B10" s="19"/>
      <c r="C10" t="s" s="26">
        <v>18</v>
      </c>
      <c r="D10" s="27"/>
      <c r="E10" s="28"/>
      <c r="F10" s="151">
        <v>30000</v>
      </c>
      <c r="G10" s="151">
        <v>30000</v>
      </c>
      <c r="H10" t="s" s="36">
        <v>19</v>
      </c>
      <c r="I10" s="25"/>
      <c r="J10" s="7"/>
      <c r="K10" s="7"/>
      <c r="L10" s="7"/>
      <c r="M10" s="7"/>
      <c r="N10" s="7"/>
      <c r="O10" s="7"/>
    </row>
    <row r="11" ht="15.95" customHeight="1">
      <c r="A11" s="7"/>
      <c r="B11" s="19"/>
      <c r="C11" t="s" s="26">
        <v>20</v>
      </c>
      <c r="D11" s="27"/>
      <c r="E11" s="28"/>
      <c r="F11" s="72">
        <v>0</v>
      </c>
      <c r="G11" s="72"/>
      <c r="H11" s="37"/>
      <c r="I11" s="25"/>
      <c r="J11" s="7"/>
      <c r="K11" s="7"/>
      <c r="L11" s="7"/>
      <c r="M11" s="7"/>
      <c r="N11" s="7"/>
      <c r="O11" s="7"/>
    </row>
    <row r="12" ht="15.95" customHeight="1">
      <c r="A12" s="7"/>
      <c r="B12" s="19"/>
      <c r="C12" t="s" s="26">
        <v>21</v>
      </c>
      <c r="D12" s="27"/>
      <c r="E12" s="28"/>
      <c r="F12" s="72">
        <v>0</v>
      </c>
      <c r="G12" s="72"/>
      <c r="H12" s="30"/>
      <c r="I12" s="25"/>
      <c r="J12" s="7"/>
      <c r="K12" s="7"/>
      <c r="L12" s="7"/>
      <c r="M12" s="7"/>
      <c r="N12" s="7"/>
      <c r="O12" s="7"/>
    </row>
    <row r="13" ht="15.95" customHeight="1">
      <c r="A13" s="7"/>
      <c r="B13" s="19"/>
      <c r="C13" t="s" s="26">
        <v>388</v>
      </c>
      <c r="D13" s="27"/>
      <c r="E13" s="28"/>
      <c r="F13" s="72">
        <v>0</v>
      </c>
      <c r="G13" s="72">
        <v>22000</v>
      </c>
      <c r="H13" s="30"/>
      <c r="I13" s="153"/>
      <c r="J13" s="154"/>
      <c r="K13" s="7"/>
      <c r="L13" s="7"/>
      <c r="M13" s="7"/>
      <c r="N13" s="7"/>
      <c r="O13" s="7"/>
    </row>
    <row r="14" ht="15.95" customHeight="1">
      <c r="A14" s="7"/>
      <c r="B14" s="19"/>
      <c r="C14" t="s" s="26">
        <v>389</v>
      </c>
      <c r="D14" s="27"/>
      <c r="E14" s="28"/>
      <c r="F14" s="151">
        <f t="shared" si="4" ref="F14:F15">6*5000</f>
        <v>30000</v>
      </c>
      <c r="G14" s="151">
        <v>30000</v>
      </c>
      <c r="H14" s="30"/>
      <c r="I14" s="155"/>
      <c r="J14" s="156"/>
      <c r="K14" s="157"/>
      <c r="L14" s="7"/>
      <c r="M14" s="7"/>
      <c r="N14" s="7"/>
      <c r="O14" s="7"/>
    </row>
    <row r="15" ht="15.95" customHeight="1">
      <c r="A15" s="7"/>
      <c r="B15" s="19"/>
      <c r="C15" t="s" s="26">
        <v>390</v>
      </c>
      <c r="D15" s="27"/>
      <c r="E15" s="28"/>
      <c r="F15" s="151">
        <f t="shared" si="4"/>
        <v>30000</v>
      </c>
      <c r="G15" t="s" s="139">
        <v>61</v>
      </c>
      <c r="H15" t="s" s="189">
        <v>391</v>
      </c>
      <c r="I15" s="159"/>
      <c r="J15" s="160"/>
      <c r="K15" s="7"/>
      <c r="L15" s="7"/>
      <c r="M15" s="7"/>
      <c r="N15" s="7"/>
      <c r="O15" s="7"/>
    </row>
    <row r="16" ht="15.95" customHeight="1">
      <c r="A16" s="7"/>
      <c r="B16" s="19"/>
      <c r="C16" s="33"/>
      <c r="D16" s="27"/>
      <c r="E16" s="28"/>
      <c r="F16" s="72">
        <v>0</v>
      </c>
      <c r="G16" s="72">
        <v>0</v>
      </c>
      <c r="H16" s="30"/>
      <c r="I16" s="25"/>
      <c r="J16" s="7"/>
      <c r="K16" s="7"/>
      <c r="L16" s="7"/>
      <c r="M16" s="7"/>
      <c r="N16" s="7"/>
      <c r="O16" s="7"/>
    </row>
    <row r="17" ht="15.95" customHeight="1">
      <c r="A17" s="7"/>
      <c r="B17" s="19"/>
      <c r="C17" t="s" s="39">
        <v>26</v>
      </c>
      <c r="D17" s="40"/>
      <c r="E17" s="40"/>
      <c r="F17" s="161">
        <f>SUM(F5:F16)</f>
        <v>427236</v>
      </c>
      <c r="G17" s="161">
        <f>SUM(G5:G16)</f>
        <v>432236</v>
      </c>
      <c r="H17" s="42"/>
      <c r="I17" s="25"/>
      <c r="J17" s="7"/>
      <c r="K17" s="7"/>
      <c r="L17" s="7"/>
      <c r="M17" s="7"/>
      <c r="N17" s="7"/>
      <c r="O17" s="7"/>
    </row>
    <row r="18" ht="18.75" customHeight="1">
      <c r="A18" s="7"/>
      <c r="B18" s="7"/>
      <c r="C18" t="s" s="43">
        <v>27</v>
      </c>
      <c r="D18" s="44"/>
      <c r="E18" s="44"/>
      <c r="F18" s="45"/>
      <c r="G18" s="45"/>
      <c r="H18" t="s" s="162">
        <v>9</v>
      </c>
      <c r="I18" s="7"/>
      <c r="J18" s="7"/>
      <c r="K18" s="7"/>
      <c r="L18" s="7"/>
      <c r="M18" s="7"/>
      <c r="N18" s="7"/>
      <c r="O18" s="7"/>
    </row>
    <row r="19" ht="15.95" customHeight="1">
      <c r="A19" s="7"/>
      <c r="B19" s="19"/>
      <c r="C19" t="s" s="20">
        <v>10</v>
      </c>
      <c r="D19" s="21"/>
      <c r="E19" s="22"/>
      <c r="F19" t="s" s="23">
        <v>11</v>
      </c>
      <c r="G19" t="s" s="23">
        <v>12</v>
      </c>
      <c r="H19" t="s" s="24">
        <v>13</v>
      </c>
      <c r="I19" s="25"/>
      <c r="J19" s="7"/>
      <c r="K19" s="7"/>
      <c r="L19" s="7"/>
      <c r="M19" s="7"/>
      <c r="N19" s="7"/>
      <c r="O19" s="7"/>
    </row>
    <row r="20" ht="15.95" customHeight="1">
      <c r="A20" s="7"/>
      <c r="B20" s="19"/>
      <c r="C20" t="s" s="26">
        <v>28</v>
      </c>
      <c r="D20" s="27"/>
      <c r="E20" s="28"/>
      <c r="F20" s="72">
        <f>SUM(F33:F44)</f>
        <v>381000</v>
      </c>
      <c r="G20" s="72">
        <v>339200</v>
      </c>
      <c r="H20" t="s" s="47">
        <v>29</v>
      </c>
      <c r="I20" s="25"/>
      <c r="J20" s="7"/>
      <c r="K20" s="7"/>
      <c r="L20" s="7"/>
      <c r="M20" s="7"/>
      <c r="N20" s="7"/>
      <c r="O20" s="7"/>
    </row>
    <row r="21" ht="15.95" customHeight="1">
      <c r="A21" s="7"/>
      <c r="B21" s="19"/>
      <c r="C21" t="s" s="26">
        <v>30</v>
      </c>
      <c r="D21" s="27"/>
      <c r="E21" s="28"/>
      <c r="F21" s="72">
        <v>0</v>
      </c>
      <c r="G21" s="72">
        <v>30285</v>
      </c>
      <c r="H21" s="30"/>
      <c r="I21" s="25"/>
      <c r="J21" s="7"/>
      <c r="K21" s="7"/>
      <c r="L21" s="7"/>
      <c r="M21" s="7"/>
      <c r="N21" s="7"/>
      <c r="O21" s="7"/>
    </row>
    <row r="22" ht="15.95" customHeight="1">
      <c r="A22" s="7"/>
      <c r="B22" s="19"/>
      <c r="C22" t="s" s="26">
        <v>32</v>
      </c>
      <c r="D22" s="27"/>
      <c r="E22" s="28"/>
      <c r="F22" s="72">
        <f>F46</f>
        <v>27436</v>
      </c>
      <c r="G22" s="72">
        <f>G46</f>
        <v>3680</v>
      </c>
      <c r="H22" t="s" s="47">
        <v>184</v>
      </c>
      <c r="I22" s="25"/>
      <c r="J22" s="7"/>
      <c r="K22" s="7"/>
      <c r="L22" s="7"/>
      <c r="M22" s="7"/>
      <c r="N22" s="7"/>
      <c r="O22" s="7"/>
    </row>
    <row r="23" ht="15.95" customHeight="1">
      <c r="A23" s="7"/>
      <c r="B23" s="19"/>
      <c r="C23" t="s" s="26">
        <v>33</v>
      </c>
      <c r="D23" s="27"/>
      <c r="E23" s="28"/>
      <c r="F23" s="72">
        <v>0</v>
      </c>
      <c r="G23" s="72">
        <v>1097</v>
      </c>
      <c r="H23" t="s" s="47">
        <v>392</v>
      </c>
      <c r="I23" s="25"/>
      <c r="J23" s="7"/>
      <c r="K23" s="7"/>
      <c r="L23" s="7"/>
      <c r="M23" s="7"/>
      <c r="N23" s="7"/>
      <c r="O23" s="7"/>
    </row>
    <row r="24" ht="15.95" customHeight="1">
      <c r="A24" s="7"/>
      <c r="B24" s="19"/>
      <c r="C24" t="s" s="26">
        <v>34</v>
      </c>
      <c r="D24" s="27"/>
      <c r="E24" s="28"/>
      <c r="F24" s="72">
        <v>0</v>
      </c>
      <c r="G24" s="72">
        <f>G48</f>
        <v>0</v>
      </c>
      <c r="H24" s="30"/>
      <c r="I24" s="25"/>
      <c r="J24" s="7"/>
      <c r="K24" s="7"/>
      <c r="L24" s="7"/>
      <c r="M24" s="7"/>
      <c r="N24" s="7"/>
      <c r="O24" s="7"/>
    </row>
    <row r="25" ht="15.95" customHeight="1">
      <c r="A25" s="7"/>
      <c r="B25" s="19"/>
      <c r="C25" t="s" s="26">
        <v>35</v>
      </c>
      <c r="D25" s="27"/>
      <c r="E25" s="28"/>
      <c r="F25" s="72">
        <v>0</v>
      </c>
      <c r="G25" s="72">
        <f>SUM(G49)</f>
        <v>0</v>
      </c>
      <c r="H25" s="30"/>
      <c r="I25" s="25"/>
      <c r="J25" s="7"/>
      <c r="K25" s="7"/>
      <c r="L25" s="7"/>
      <c r="M25" s="7"/>
      <c r="N25" s="7"/>
      <c r="O25" s="7"/>
    </row>
    <row r="26" ht="15.95" customHeight="1">
      <c r="A26" s="7"/>
      <c r="B26" s="19"/>
      <c r="C26" t="s" s="26">
        <v>36</v>
      </c>
      <c r="D26" s="27"/>
      <c r="E26" s="28"/>
      <c r="F26" s="72">
        <v>0</v>
      </c>
      <c r="G26" s="72">
        <f>G50</f>
        <v>0</v>
      </c>
      <c r="H26" s="30"/>
      <c r="I26" s="25"/>
      <c r="J26" s="7"/>
      <c r="K26" s="7"/>
      <c r="L26" s="7"/>
      <c r="M26" s="7"/>
      <c r="N26" s="7"/>
      <c r="O26" s="7"/>
    </row>
    <row r="27" ht="27" customHeight="1">
      <c r="A27" s="7"/>
      <c r="B27" s="19"/>
      <c r="C27" t="s" s="26">
        <v>37</v>
      </c>
      <c r="D27" s="27"/>
      <c r="E27" t="s" s="190">
        <v>393</v>
      </c>
      <c r="F27" s="72">
        <f>F52</f>
        <v>18800</v>
      </c>
      <c r="G27" s="72">
        <f>G52</f>
        <v>0</v>
      </c>
      <c r="H27" t="s" s="191">
        <v>394</v>
      </c>
      <c r="I27" s="25"/>
      <c r="J27" s="7"/>
      <c r="K27" s="50"/>
      <c r="L27" s="7"/>
      <c r="M27" s="7"/>
      <c r="N27" s="7"/>
      <c r="O27" s="7"/>
    </row>
    <row r="28" ht="15.95" customHeight="1">
      <c r="A28" s="7"/>
      <c r="B28" s="19"/>
      <c r="C28" t="s" s="26">
        <v>39</v>
      </c>
      <c r="D28" s="27"/>
      <c r="E28" s="28"/>
      <c r="F28" s="72">
        <v>0</v>
      </c>
      <c r="G28" s="72"/>
      <c r="H28" s="30"/>
      <c r="I28" s="25"/>
      <c r="J28" s="7"/>
      <c r="K28" s="50"/>
      <c r="L28" s="7"/>
      <c r="M28" s="7"/>
      <c r="N28" s="7"/>
      <c r="O28" s="7"/>
    </row>
    <row r="29" ht="15.95" customHeight="1">
      <c r="A29" s="7"/>
      <c r="B29" s="19"/>
      <c r="C29" t="s" s="163">
        <v>40</v>
      </c>
      <c r="D29" s="164"/>
      <c r="E29" s="165"/>
      <c r="F29" s="166"/>
      <c r="G29" s="167">
        <v>57974</v>
      </c>
      <c r="H29" s="30"/>
      <c r="I29" s="25"/>
      <c r="J29" s="7"/>
      <c r="K29" s="7"/>
      <c r="L29" s="7"/>
      <c r="M29" s="7"/>
      <c r="N29" s="7"/>
      <c r="O29" s="7"/>
    </row>
    <row r="30" ht="15.95" customHeight="1">
      <c r="A30" s="7"/>
      <c r="B30" s="19"/>
      <c r="C30" t="s" s="39">
        <v>26</v>
      </c>
      <c r="D30" s="40"/>
      <c r="E30" s="40"/>
      <c r="F30" s="161">
        <f>SUM(F20:F29)</f>
        <v>427236</v>
      </c>
      <c r="G30" s="161">
        <f>SUM(G20:G29)</f>
        <v>432236</v>
      </c>
      <c r="H30" s="51"/>
      <c r="I30" s="25"/>
      <c r="J30" s="7"/>
      <c r="K30" s="7"/>
      <c r="L30" s="7"/>
      <c r="M30" s="7"/>
      <c r="N30" s="7"/>
      <c r="O30" s="7"/>
    </row>
    <row r="31" ht="18" customHeight="1">
      <c r="A31" s="7"/>
      <c r="B31" s="16"/>
      <c r="C31" t="s" s="43">
        <v>41</v>
      </c>
      <c r="D31" s="168"/>
      <c r="E31" s="44"/>
      <c r="F31" s="45"/>
      <c r="G31" s="45"/>
      <c r="H31" t="s" s="162">
        <v>9</v>
      </c>
      <c r="I31" s="7"/>
      <c r="J31" s="7"/>
      <c r="K31" s="7"/>
      <c r="L31" s="7"/>
      <c r="M31" s="7"/>
      <c r="N31" s="7"/>
      <c r="O31" s="7"/>
    </row>
    <row r="32" ht="15.95" customHeight="1">
      <c r="A32" s="19"/>
      <c r="B32" s="52"/>
      <c r="C32" t="s" s="53">
        <v>42</v>
      </c>
      <c r="D32" s="169"/>
      <c r="E32" t="s" s="55">
        <v>43</v>
      </c>
      <c r="F32" t="s" s="23">
        <v>11</v>
      </c>
      <c r="G32" t="s" s="23">
        <v>12</v>
      </c>
      <c r="H32" t="s" s="24">
        <v>13</v>
      </c>
      <c r="I32" s="25"/>
      <c r="J32" s="7"/>
      <c r="K32" s="7"/>
      <c r="L32" s="7"/>
      <c r="M32" s="7"/>
      <c r="N32" s="7"/>
      <c r="O32" s="7"/>
    </row>
    <row r="33" ht="15.95" customHeight="1">
      <c r="A33" s="19"/>
      <c r="B33" t="s" s="56">
        <v>28</v>
      </c>
      <c r="C33" s="57">
        <v>44287</v>
      </c>
      <c r="D33" t="s" s="170">
        <f>IF(C33="","",YEAR(C33)&amp;"/"&amp;MONTH(C33))</f>
        <v>395</v>
      </c>
      <c r="E33" t="s" s="171">
        <v>396</v>
      </c>
      <c r="F33" s="72">
        <v>240000</v>
      </c>
      <c r="G33" s="72">
        <v>193641</v>
      </c>
      <c r="H33" s="30"/>
      <c r="I33" s="25"/>
      <c r="J33" s="7"/>
      <c r="K33" s="7"/>
      <c r="L33" s="7"/>
      <c r="M33" s="7"/>
      <c r="N33" s="7"/>
      <c r="O33" s="7"/>
    </row>
    <row r="34" ht="15.95" customHeight="1">
      <c r="A34" s="19"/>
      <c r="B34" s="60"/>
      <c r="C34" s="57">
        <v>44317</v>
      </c>
      <c r="D34" t="s" s="170">
        <f>IF(C34="","",YEAR(C34)&amp;"/"&amp;MONTH(C34))</f>
        <v>397</v>
      </c>
      <c r="E34" t="s" s="171">
        <v>398</v>
      </c>
      <c r="F34" s="72">
        <v>3000</v>
      </c>
      <c r="G34" s="72">
        <v>7704</v>
      </c>
      <c r="H34" s="30"/>
      <c r="I34" s="25"/>
      <c r="J34" s="7"/>
      <c r="K34" s="7"/>
      <c r="L34" s="7"/>
      <c r="M34" s="7"/>
      <c r="N34" s="7"/>
      <c r="O34" s="7"/>
    </row>
    <row r="35" ht="15.95" customHeight="1">
      <c r="A35" s="19"/>
      <c r="B35" s="60"/>
      <c r="C35" s="57">
        <v>44348</v>
      </c>
      <c r="D35" t="s" s="170">
        <f>IF(C35="","",YEAR(C35)&amp;"/"&amp;MONTH(C35))</f>
        <v>399</v>
      </c>
      <c r="E35" t="s" s="171">
        <v>400</v>
      </c>
      <c r="F35" s="151">
        <v>3000</v>
      </c>
      <c r="G35" s="72">
        <v>7500</v>
      </c>
      <c r="H35" s="30"/>
      <c r="I35" s="25"/>
      <c r="J35" s="7"/>
      <c r="K35" s="7"/>
      <c r="L35" s="7"/>
      <c r="M35" s="7"/>
      <c r="N35" s="7"/>
      <c r="O35" s="61">
        <f>SUM(G33:G51)</f>
        <v>374262</v>
      </c>
    </row>
    <row r="36" ht="15.95" customHeight="1">
      <c r="A36" s="19"/>
      <c r="B36" s="60"/>
      <c r="C36" s="57">
        <v>44378</v>
      </c>
      <c r="D36" t="s" s="170">
        <f>IF(C36="","",YEAR(C36)&amp;"/"&amp;MONTH(C36))</f>
        <v>401</v>
      </c>
      <c r="E36" t="s" s="171">
        <v>297</v>
      </c>
      <c r="F36" s="72">
        <v>38000</v>
      </c>
      <c r="G36" s="72">
        <v>112822</v>
      </c>
      <c r="H36" s="30"/>
      <c r="I36" s="25"/>
      <c r="J36" s="7"/>
      <c r="K36" s="7"/>
      <c r="L36" s="7"/>
      <c r="M36" s="7"/>
      <c r="N36" s="7"/>
      <c r="O36" s="7"/>
    </row>
    <row r="37" ht="15.95" customHeight="1">
      <c r="A37" s="19"/>
      <c r="B37" s="60"/>
      <c r="C37" s="57">
        <v>44409</v>
      </c>
      <c r="D37" t="s" s="170">
        <f>IF(C37="","",YEAR(C37)&amp;"/"&amp;MONTH(C37))</f>
        <v>402</v>
      </c>
      <c r="E37" t="s" s="171">
        <v>403</v>
      </c>
      <c r="F37" s="72">
        <v>3000</v>
      </c>
      <c r="G37" s="72">
        <v>0</v>
      </c>
      <c r="H37" s="30"/>
      <c r="I37" s="25"/>
      <c r="J37" s="7"/>
      <c r="K37" s="7"/>
      <c r="L37" s="7"/>
      <c r="M37" s="7"/>
      <c r="N37" s="7"/>
      <c r="O37" s="7"/>
    </row>
    <row r="38" ht="14.45" customHeight="1">
      <c r="A38" s="19"/>
      <c r="B38" s="60"/>
      <c r="C38" s="57">
        <v>44440</v>
      </c>
      <c r="D38" t="s" s="170">
        <f>IF(C38="","",YEAR(C38)&amp;"/"&amp;MONTH(C38))</f>
        <v>404</v>
      </c>
      <c r="E38" t="s" s="171">
        <v>403</v>
      </c>
      <c r="F38" s="72">
        <v>3000</v>
      </c>
      <c r="G38" s="72">
        <v>0</v>
      </c>
      <c r="H38" s="62"/>
      <c r="I38" s="63"/>
      <c r="J38" s="7"/>
      <c r="K38" s="7"/>
      <c r="L38" s="7"/>
      <c r="M38" s="7"/>
      <c r="N38" s="7"/>
      <c r="O38" s="7"/>
    </row>
    <row r="39" ht="15.95" customHeight="1">
      <c r="A39" s="19"/>
      <c r="B39" s="60"/>
      <c r="C39" s="57">
        <v>44470</v>
      </c>
      <c r="D39" t="s" s="170">
        <f>IF(C39="","",YEAR(C39)&amp;"/"&amp;MONTH(C39))</f>
        <v>405</v>
      </c>
      <c r="E39" t="s" s="171">
        <v>406</v>
      </c>
      <c r="F39" s="72">
        <v>30000</v>
      </c>
      <c r="G39" s="72">
        <v>1000</v>
      </c>
      <c r="H39" s="30"/>
      <c r="I39" s="25"/>
      <c r="J39" s="7"/>
      <c r="K39" s="7"/>
      <c r="L39" s="7"/>
      <c r="M39" s="7"/>
      <c r="N39" s="7"/>
      <c r="O39" s="7"/>
    </row>
    <row r="40" ht="15.95" customHeight="1">
      <c r="A40" s="19"/>
      <c r="B40" s="60"/>
      <c r="C40" s="57">
        <v>44501</v>
      </c>
      <c r="D40" t="s" s="170">
        <f>IF(C40="","",YEAR(C40)&amp;"/"&amp;MONTH(C40))</f>
        <v>407</v>
      </c>
      <c r="E40" t="s" s="171">
        <v>408</v>
      </c>
      <c r="F40" s="72">
        <v>5000</v>
      </c>
      <c r="G40" s="72">
        <v>2353</v>
      </c>
      <c r="H40" s="30"/>
      <c r="I40" s="25"/>
      <c r="J40" s="7"/>
      <c r="K40" s="7"/>
      <c r="L40" s="7"/>
      <c r="M40" s="7"/>
      <c r="N40" s="7"/>
      <c r="O40" s="7"/>
    </row>
    <row r="41" ht="15.95" customHeight="1">
      <c r="A41" s="19"/>
      <c r="B41" s="60"/>
      <c r="C41" s="57">
        <v>44531</v>
      </c>
      <c r="D41" t="s" s="170">
        <f>IF(C41="","",YEAR(C41)&amp;"/"&amp;MONTH(C41))</f>
        <v>409</v>
      </c>
      <c r="E41" t="s" s="171">
        <v>305</v>
      </c>
      <c r="F41" s="72">
        <v>3000</v>
      </c>
      <c r="G41" s="72">
        <v>0</v>
      </c>
      <c r="H41" s="65"/>
      <c r="I41" s="25"/>
      <c r="J41" s="7"/>
      <c r="K41" s="7"/>
      <c r="L41" s="7"/>
      <c r="M41" s="7"/>
      <c r="N41" s="7"/>
      <c r="O41" s="7"/>
    </row>
    <row r="42" ht="15.95" customHeight="1">
      <c r="A42" s="19"/>
      <c r="B42" s="60"/>
      <c r="C42" s="57">
        <v>44562</v>
      </c>
      <c r="D42" t="s" s="170">
        <f>IF(C42="","",YEAR(C42)&amp;"/"&amp;MONTH(C42))</f>
        <v>410</v>
      </c>
      <c r="E42" t="s" s="171">
        <v>204</v>
      </c>
      <c r="F42" s="72">
        <v>3000</v>
      </c>
      <c r="G42" s="72">
        <v>300</v>
      </c>
      <c r="H42" s="30"/>
      <c r="I42" s="25"/>
      <c r="J42" s="7"/>
      <c r="K42" s="7"/>
      <c r="L42" s="7"/>
      <c r="M42" s="7"/>
      <c r="N42" s="7"/>
      <c r="O42" s="7"/>
    </row>
    <row r="43" ht="15.95" customHeight="1">
      <c r="A43" s="19"/>
      <c r="B43" s="60"/>
      <c r="C43" s="57">
        <v>44593</v>
      </c>
      <c r="D43" t="s" s="170">
        <f>IF(C43="","",YEAR(C43)&amp;"/"&amp;MONTH(C43))</f>
        <v>411</v>
      </c>
      <c r="E43" t="s" s="171">
        <v>412</v>
      </c>
      <c r="F43" s="72">
        <v>10000</v>
      </c>
      <c r="G43" s="72">
        <v>1100</v>
      </c>
      <c r="H43" s="30"/>
      <c r="I43" s="25"/>
      <c r="J43" s="7"/>
      <c r="K43" s="7"/>
      <c r="L43" s="7"/>
      <c r="M43" s="7"/>
      <c r="N43" s="7"/>
      <c r="O43" s="7"/>
    </row>
    <row r="44" ht="15.95" customHeight="1">
      <c r="A44" s="19"/>
      <c r="B44" s="66"/>
      <c r="C44" s="57">
        <v>44621</v>
      </c>
      <c r="D44" t="s" s="170">
        <f>IF(C44="","",YEAR(C44)&amp;"/"&amp;MONTH(C44))</f>
        <v>413</v>
      </c>
      <c r="E44" t="s" s="171">
        <v>414</v>
      </c>
      <c r="F44" s="72">
        <v>40000</v>
      </c>
      <c r="G44" s="72">
        <v>12780</v>
      </c>
      <c r="H44" s="30"/>
      <c r="I44" s="25"/>
      <c r="J44" s="7"/>
      <c r="K44" s="7"/>
      <c r="L44" s="7"/>
      <c r="M44" s="7"/>
      <c r="N44" s="7"/>
      <c r="O44" s="7"/>
    </row>
    <row r="45" ht="15.95" customHeight="1">
      <c r="A45" s="19"/>
      <c r="B45" s="67"/>
      <c r="C45" t="s" s="68">
        <v>30</v>
      </c>
      <c r="D45" s="69"/>
      <c r="E45" t="s" s="59">
        <v>68</v>
      </c>
      <c r="F45" s="72">
        <v>0</v>
      </c>
      <c r="G45" s="72">
        <v>30285</v>
      </c>
      <c r="H45" s="30"/>
      <c r="I45" s="25"/>
      <c r="J45" s="7"/>
      <c r="K45" s="7"/>
      <c r="L45" s="7"/>
      <c r="M45" s="7"/>
      <c r="N45" s="7"/>
      <c r="O45" s="7"/>
    </row>
    <row r="46" ht="15.95" customHeight="1">
      <c r="A46" s="19"/>
      <c r="B46" s="67"/>
      <c r="C46" t="s" s="68">
        <v>32</v>
      </c>
      <c r="D46" s="69"/>
      <c r="E46" t="s" s="59">
        <v>184</v>
      </c>
      <c r="F46" s="72">
        <v>27436</v>
      </c>
      <c r="G46" s="72">
        <v>3680</v>
      </c>
      <c r="H46" s="30"/>
      <c r="I46" s="25"/>
      <c r="J46" s="7"/>
      <c r="K46" s="7"/>
      <c r="L46" s="7"/>
      <c r="M46" s="7"/>
      <c r="N46" s="7"/>
      <c r="O46" s="7"/>
    </row>
    <row r="47" ht="15.95" customHeight="1">
      <c r="A47" s="19"/>
      <c r="B47" s="67"/>
      <c r="C47" t="s" s="68">
        <v>33</v>
      </c>
      <c r="D47" s="69"/>
      <c r="E47" t="s" s="59">
        <v>415</v>
      </c>
      <c r="F47" s="72">
        <v>0</v>
      </c>
      <c r="G47" s="72">
        <v>1097</v>
      </c>
      <c r="H47" s="30"/>
      <c r="I47" s="25"/>
      <c r="J47" s="7"/>
      <c r="K47" s="7"/>
      <c r="L47" s="7"/>
      <c r="M47" s="7"/>
      <c r="N47" s="7"/>
      <c r="O47" s="7"/>
    </row>
    <row r="48" ht="15.95" customHeight="1">
      <c r="A48" s="19"/>
      <c r="B48" s="67"/>
      <c r="C48" t="s" s="68">
        <v>34</v>
      </c>
      <c r="D48" s="69"/>
      <c r="E48" s="70"/>
      <c r="F48" s="72">
        <v>0</v>
      </c>
      <c r="G48" s="72"/>
      <c r="H48" s="30"/>
      <c r="I48" s="25"/>
      <c r="J48" s="7"/>
      <c r="K48" s="7"/>
      <c r="L48" s="7"/>
      <c r="M48" s="7"/>
      <c r="N48" s="7"/>
      <c r="O48" s="7"/>
    </row>
    <row r="49" ht="15.95" customHeight="1">
      <c r="A49" s="19"/>
      <c r="B49" s="67"/>
      <c r="C49" t="s" s="68">
        <v>35</v>
      </c>
      <c r="D49" s="69"/>
      <c r="E49" s="70"/>
      <c r="F49" s="72">
        <v>0</v>
      </c>
      <c r="G49" s="72">
        <v>0</v>
      </c>
      <c r="H49" s="30"/>
      <c r="I49" s="25"/>
      <c r="J49" s="7"/>
      <c r="K49" s="7"/>
      <c r="L49" s="7"/>
      <c r="M49" s="7"/>
      <c r="N49" s="7"/>
      <c r="O49" s="7"/>
    </row>
    <row r="50" ht="15.95" customHeight="1">
      <c r="A50" s="19"/>
      <c r="B50" s="67"/>
      <c r="C50" t="s" s="68">
        <v>36</v>
      </c>
      <c r="D50" s="69"/>
      <c r="E50" s="70"/>
      <c r="F50" s="72">
        <v>0</v>
      </c>
      <c r="G50" s="72"/>
      <c r="H50" s="30"/>
      <c r="I50" s="71"/>
      <c r="J50" s="7"/>
      <c r="K50" s="7"/>
      <c r="L50" s="7"/>
      <c r="M50" s="7"/>
      <c r="N50" s="7"/>
      <c r="O50" s="7"/>
    </row>
    <row r="51" ht="15.95" customHeight="1">
      <c r="A51" s="19"/>
      <c r="B51" s="67"/>
      <c r="C51" t="s" s="68">
        <v>39</v>
      </c>
      <c r="D51" s="69"/>
      <c r="E51" s="70"/>
      <c r="F51" s="72">
        <v>0</v>
      </c>
      <c r="G51" s="151">
        <v>0</v>
      </c>
      <c r="H51" s="72"/>
      <c r="I51" s="73"/>
      <c r="J51" s="74"/>
      <c r="K51" s="7"/>
      <c r="L51" s="7"/>
      <c r="M51" s="7"/>
      <c r="N51" s="7"/>
      <c r="O51" s="7"/>
    </row>
    <row r="52" ht="15.95" customHeight="1">
      <c r="A52" s="19"/>
      <c r="B52" s="67"/>
      <c r="C52" t="s" s="68">
        <v>37</v>
      </c>
      <c r="D52" s="69"/>
      <c r="E52" s="70"/>
      <c r="F52" s="72">
        <v>18800</v>
      </c>
      <c r="G52" s="72">
        <v>0</v>
      </c>
      <c r="H52" s="72"/>
      <c r="I52" s="75"/>
      <c r="J52" s="76"/>
      <c r="K52" s="7"/>
      <c r="L52" s="7"/>
      <c r="M52" s="7"/>
      <c r="N52" s="7"/>
      <c r="O52" s="7"/>
    </row>
    <row r="53" ht="15.95" customHeight="1">
      <c r="A53" s="19"/>
      <c r="B53" s="172"/>
      <c r="C53" t="s" s="173">
        <v>40</v>
      </c>
      <c r="D53" s="174"/>
      <c r="E53" s="175"/>
      <c r="F53" s="166">
        <v>0</v>
      </c>
      <c r="G53" s="167">
        <v>57974</v>
      </c>
      <c r="H53" s="30"/>
      <c r="I53" s="176"/>
      <c r="J53" s="7"/>
      <c r="K53" s="7"/>
      <c r="L53" s="7"/>
      <c r="M53" s="7"/>
      <c r="N53" s="7"/>
      <c r="O53" s="7"/>
    </row>
    <row r="54" ht="15.95" customHeight="1">
      <c r="A54" s="19"/>
      <c r="B54" s="79"/>
      <c r="C54" t="s" s="80">
        <v>26</v>
      </c>
      <c r="D54" s="81"/>
      <c r="E54" s="40"/>
      <c r="F54" s="161">
        <f>SUM(F33:F53)</f>
        <v>427236</v>
      </c>
      <c r="G54" s="161">
        <f>SUM(G33:G53)</f>
        <v>432236</v>
      </c>
      <c r="H54" s="51"/>
      <c r="I54" s="25"/>
      <c r="J54" s="7"/>
      <c r="K54" s="7"/>
      <c r="L54" s="7"/>
      <c r="M54" s="7"/>
      <c r="N54" s="7"/>
      <c r="O54" s="7"/>
    </row>
    <row r="55" ht="14.95" customHeight="1">
      <c r="A55" s="7"/>
      <c r="B55" s="82"/>
      <c r="C55" s="82"/>
      <c r="D55" s="82"/>
      <c r="E55" s="82"/>
      <c r="F55" s="177"/>
      <c r="G55" s="177"/>
      <c r="H55" s="177"/>
      <c r="I55" s="7"/>
      <c r="J55" s="7"/>
      <c r="K55" s="7"/>
      <c r="L55" s="7"/>
      <c r="M55" s="7"/>
      <c r="N55" s="7"/>
      <c r="O55" s="7"/>
    </row>
    <row r="56" ht="14.45" customHeight="1">
      <c r="A56" s="7"/>
      <c r="B56" s="7"/>
      <c r="C56" s="7"/>
      <c r="D56" s="7"/>
      <c r="E56" s="7"/>
      <c r="F56" s="89"/>
      <c r="G56" s="89"/>
      <c r="H56" s="86"/>
      <c r="I56" s="7"/>
      <c r="J56" s="78"/>
      <c r="K56" s="78"/>
      <c r="L56" s="78"/>
      <c r="M56" s="7"/>
      <c r="N56" s="7"/>
      <c r="O56" s="7"/>
    </row>
    <row r="57" ht="14.45" customHeight="1">
      <c r="A57" s="7"/>
      <c r="B57" s="7"/>
      <c r="C57" s="7"/>
      <c r="D57" s="7"/>
      <c r="E57" s="7"/>
      <c r="F57" s="89"/>
      <c r="G57" s="178"/>
      <c r="H57" s="89"/>
      <c r="I57" s="7"/>
      <c r="J57" s="78"/>
      <c r="K57" s="78"/>
      <c r="L57" s="78"/>
      <c r="M57" s="7"/>
      <c r="N57" s="7"/>
      <c r="O57" s="7"/>
    </row>
    <row r="58" ht="14.45" customHeight="1">
      <c r="A58" s="7"/>
      <c r="B58" s="7"/>
      <c r="C58" s="7"/>
      <c r="D58" s="7"/>
      <c r="E58" s="7"/>
      <c r="F58" s="179"/>
      <c r="G58" s="180"/>
      <c r="H58" s="181"/>
      <c r="I58" s="7"/>
      <c r="J58" s="78"/>
      <c r="K58" s="78"/>
      <c r="L58" s="78"/>
      <c r="M58" s="7"/>
      <c r="N58" s="7"/>
      <c r="O58" s="7"/>
    </row>
    <row r="59" ht="14.45" customHeight="1">
      <c r="A59" s="7"/>
      <c r="B59" s="7"/>
      <c r="C59" s="7"/>
      <c r="D59" s="7"/>
      <c r="E59" s="7"/>
      <c r="F59" s="89"/>
      <c r="G59" s="182"/>
      <c r="H59" s="89"/>
      <c r="I59" s="7"/>
      <c r="J59" s="78"/>
      <c r="K59" s="78"/>
      <c r="L59" s="78"/>
      <c r="M59" s="7"/>
      <c r="N59" s="7"/>
      <c r="O59" s="7"/>
    </row>
    <row r="60" ht="14.45" customHeight="1">
      <c r="A60" s="7"/>
      <c r="B60" s="7"/>
      <c r="C60" s="7"/>
      <c r="D60" s="7"/>
      <c r="E60" s="7"/>
      <c r="F60" s="89"/>
      <c r="G60" s="89"/>
      <c r="H60" s="89"/>
      <c r="I60" s="7"/>
      <c r="J60" s="78"/>
      <c r="K60" s="78"/>
      <c r="L60" s="78"/>
      <c r="M60" s="7"/>
      <c r="N60" s="7"/>
      <c r="O60" s="7"/>
    </row>
    <row r="61" ht="14.45" customHeight="1">
      <c r="A61" s="7"/>
      <c r="B61" s="7"/>
      <c r="C61" s="7"/>
      <c r="D61" s="7"/>
      <c r="E61" s="7"/>
      <c r="F61" s="89"/>
      <c r="G61" s="89"/>
      <c r="H61" s="89"/>
      <c r="I61" s="7"/>
      <c r="J61" s="78"/>
      <c r="K61" s="78"/>
      <c r="L61" s="78"/>
      <c r="M61" s="7"/>
      <c r="N61" s="7"/>
      <c r="O61" s="7"/>
    </row>
    <row r="62" ht="14.45" customHeight="1">
      <c r="A62" s="7"/>
      <c r="B62" s="7"/>
      <c r="C62" s="7"/>
      <c r="D62" s="7"/>
      <c r="E62" s="7"/>
      <c r="F62" s="89"/>
      <c r="G62" s="89"/>
      <c r="H62" s="89"/>
      <c r="I62" s="7"/>
      <c r="J62" s="78"/>
      <c r="K62" s="78"/>
      <c r="L62" s="78"/>
      <c r="M62" s="7"/>
      <c r="N62" s="7"/>
      <c r="O62" s="7"/>
    </row>
    <row r="63" ht="14.45" customHeight="1">
      <c r="A63" s="7"/>
      <c r="B63" s="7"/>
      <c r="C63" s="7"/>
      <c r="D63" s="7"/>
      <c r="E63" s="7"/>
      <c r="F63" s="89"/>
      <c r="G63" s="89"/>
      <c r="H63" s="89"/>
      <c r="I63" s="7"/>
      <c r="J63" s="78"/>
      <c r="K63" s="78"/>
      <c r="L63" s="78"/>
      <c r="M63" s="154"/>
      <c r="N63" s="7"/>
      <c r="O63" s="7"/>
    </row>
    <row r="64" ht="14.45" customHeight="1">
      <c r="A64" s="7"/>
      <c r="B64" s="7"/>
      <c r="C64" s="7"/>
      <c r="D64" s="7"/>
      <c r="E64" s="7"/>
      <c r="F64" s="89"/>
      <c r="G64" s="89"/>
      <c r="H64" s="89"/>
      <c r="I64" s="7"/>
      <c r="J64" s="7"/>
      <c r="K64" s="7"/>
      <c r="L64" s="183"/>
      <c r="M64" s="184"/>
      <c r="N64" s="185"/>
      <c r="O64" s="7"/>
    </row>
  </sheetData>
  <mergeCells count="7">
    <mergeCell ref="B33:B44"/>
    <mergeCell ref="C1:H1"/>
    <mergeCell ref="C2:G2"/>
    <mergeCell ref="C4:E4"/>
    <mergeCell ref="C17:E17"/>
    <mergeCell ref="C19:E19"/>
    <mergeCell ref="C30:E30"/>
  </mergeCells>
  <pageMargins left="0.393701" right="0.23622" top="0.472441" bottom="0.55118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65"/>
  <sheetViews>
    <sheetView workbookViewId="0" showGridLines="0" defaultGridColor="1"/>
  </sheetViews>
  <sheetFormatPr defaultColWidth="10.5" defaultRowHeight="13.5" customHeight="1" outlineLevelRow="0" outlineLevelCol="0"/>
  <cols>
    <col min="1" max="1" width="4.85156" style="192" customWidth="1"/>
    <col min="2" max="2" width="11.1719" style="192" customWidth="1"/>
    <col min="3" max="3" width="34.3516" style="192" customWidth="1"/>
    <col min="4" max="4" width="8.35156" style="192" customWidth="1"/>
    <col min="5" max="11" width="10.5" style="192" customWidth="1"/>
    <col min="12" max="12" width="14.8516" style="192" customWidth="1"/>
    <col min="13" max="13" width="10.6719" style="192" customWidth="1"/>
    <col min="14" max="14" width="58.1719" style="192" customWidth="1"/>
    <col min="15" max="17" width="10.5" style="192" customWidth="1"/>
    <col min="18" max="16384" width="10.5" style="192" customWidth="1"/>
  </cols>
  <sheetData>
    <row r="1" ht="24" customHeight="1">
      <c r="A1" t="s" s="193">
        <v>417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t="s" s="94">
        <v>418</v>
      </c>
      <c r="M1" s="194"/>
      <c r="N1" s="97"/>
      <c r="O1" s="97"/>
      <c r="P1" s="97"/>
      <c r="Q1" s="98"/>
    </row>
    <row r="2" ht="14.45" customHeight="1">
      <c r="A2" t="s" s="99">
        <v>75</v>
      </c>
      <c r="B2" t="s" s="99">
        <v>76</v>
      </c>
      <c r="C2" t="s" s="99">
        <v>77</v>
      </c>
      <c r="D2" t="s" s="100">
        <v>78</v>
      </c>
      <c r="E2" t="s" s="99">
        <v>79</v>
      </c>
      <c r="F2" t="s" s="101">
        <v>80</v>
      </c>
      <c r="G2" s="102"/>
      <c r="H2" s="102"/>
      <c r="I2" s="102"/>
      <c r="J2" s="102"/>
      <c r="K2" s="102"/>
      <c r="L2" s="103"/>
      <c r="M2" t="s" s="99">
        <v>81</v>
      </c>
      <c r="N2" s="104"/>
      <c r="O2" s="105"/>
      <c r="P2" s="105"/>
      <c r="Q2" s="106"/>
    </row>
    <row r="3" ht="14.45" customHeight="1">
      <c r="A3" s="107"/>
      <c r="B3" s="107"/>
      <c r="C3" s="107"/>
      <c r="D3" s="108"/>
      <c r="E3" s="107"/>
      <c r="F3" t="s" s="109">
        <v>28</v>
      </c>
      <c r="G3" t="s" s="109">
        <v>30</v>
      </c>
      <c r="H3" t="s" s="109">
        <v>32</v>
      </c>
      <c r="I3" t="s" s="109">
        <v>33</v>
      </c>
      <c r="J3" t="s" s="109">
        <v>39</v>
      </c>
      <c r="K3" t="s" s="109">
        <v>82</v>
      </c>
      <c r="L3" t="s" s="109">
        <v>37</v>
      </c>
      <c r="M3" s="107"/>
      <c r="N3" s="104"/>
      <c r="O3" s="105"/>
      <c r="P3" s="105"/>
      <c r="Q3" s="106"/>
    </row>
    <row r="4" ht="27" customHeight="1">
      <c r="A4" s="195">
        <v>1</v>
      </c>
      <c r="B4" s="196">
        <v>44287</v>
      </c>
      <c r="C4" t="s" s="197">
        <v>14</v>
      </c>
      <c r="D4" s="198"/>
      <c r="E4" s="199">
        <v>265236</v>
      </c>
      <c r="F4" s="200"/>
      <c r="G4" s="200"/>
      <c r="H4" s="200"/>
      <c r="I4" s="200"/>
      <c r="J4" s="200"/>
      <c r="K4" s="200"/>
      <c r="L4" s="200"/>
      <c r="M4" s="201">
        <f>E4-SUM(F4:L4)</f>
        <v>265236</v>
      </c>
      <c r="N4" s="104"/>
      <c r="O4" s="105"/>
      <c r="P4" s="105"/>
      <c r="Q4" s="106"/>
    </row>
    <row r="5" ht="27" customHeight="1">
      <c r="A5" s="110">
        <v>2</v>
      </c>
      <c r="B5" s="111">
        <v>44296</v>
      </c>
      <c r="C5" t="s" s="112">
        <v>419</v>
      </c>
      <c r="D5" t="s" s="117">
        <v>86</v>
      </c>
      <c r="E5" s="114"/>
      <c r="F5" s="202">
        <v>110</v>
      </c>
      <c r="G5" s="115"/>
      <c r="H5" s="115"/>
      <c r="I5" s="115"/>
      <c r="J5" s="115"/>
      <c r="K5" s="115"/>
      <c r="L5" s="118"/>
      <c r="M5" s="116">
        <f>M4+E5-SUM(F5:L5)</f>
        <v>265126</v>
      </c>
      <c r="N5" s="138"/>
      <c r="O5" s="105"/>
      <c r="P5" s="105"/>
      <c r="Q5" s="106"/>
    </row>
    <row r="6" ht="27" customHeight="1">
      <c r="A6" s="110">
        <v>3</v>
      </c>
      <c r="B6" s="111">
        <v>44296</v>
      </c>
      <c r="C6" t="s" s="112">
        <v>420</v>
      </c>
      <c r="D6" t="s" s="117">
        <v>86</v>
      </c>
      <c r="E6" s="116"/>
      <c r="F6" s="202">
        <v>4439</v>
      </c>
      <c r="G6" s="116"/>
      <c r="H6" s="116"/>
      <c r="I6" s="116"/>
      <c r="J6" s="116"/>
      <c r="K6" s="116"/>
      <c r="L6" s="116"/>
      <c r="M6" s="116">
        <f>M5+E6-SUM(F6:L6)</f>
        <v>260687</v>
      </c>
      <c r="N6" s="138"/>
      <c r="O6" s="105"/>
      <c r="P6" s="105"/>
      <c r="Q6" s="106"/>
    </row>
    <row r="7" ht="27" customHeight="1">
      <c r="A7" s="110">
        <v>4</v>
      </c>
      <c r="B7" s="111">
        <v>44303</v>
      </c>
      <c r="C7" t="s" s="120">
        <v>421</v>
      </c>
      <c r="D7" t="s" s="117">
        <v>86</v>
      </c>
      <c r="E7" s="116"/>
      <c r="F7" s="202">
        <v>4818</v>
      </c>
      <c r="G7" s="116"/>
      <c r="H7" s="116"/>
      <c r="I7" s="116"/>
      <c r="J7" s="116"/>
      <c r="K7" s="116"/>
      <c r="L7" s="116"/>
      <c r="M7" s="116">
        <f>M6+E7-SUM(F7:L7)</f>
        <v>255869</v>
      </c>
      <c r="N7" s="138"/>
      <c r="O7" s="105"/>
      <c r="P7" s="105"/>
      <c r="Q7" s="106"/>
    </row>
    <row r="8" ht="27" customHeight="1">
      <c r="A8" s="110">
        <v>5</v>
      </c>
      <c r="B8" s="111">
        <v>44303</v>
      </c>
      <c r="C8" t="s" s="120">
        <v>422</v>
      </c>
      <c r="D8" t="s" s="117">
        <v>86</v>
      </c>
      <c r="E8" s="116"/>
      <c r="F8" s="202">
        <v>990</v>
      </c>
      <c r="G8" s="116"/>
      <c r="H8" s="116"/>
      <c r="I8" s="116"/>
      <c r="J8" s="116"/>
      <c r="K8" s="116"/>
      <c r="L8" s="116"/>
      <c r="M8" s="116">
        <f>M7+E8-SUM(F8:L8)</f>
        <v>254879</v>
      </c>
      <c r="N8" s="138"/>
      <c r="O8" s="105"/>
      <c r="P8" s="105"/>
      <c r="Q8" s="106"/>
    </row>
    <row r="9" ht="27" customHeight="1">
      <c r="A9" s="110">
        <v>6</v>
      </c>
      <c r="B9" s="111">
        <v>44305</v>
      </c>
      <c r="C9" t="s" s="112">
        <v>423</v>
      </c>
      <c r="D9" t="s" s="117">
        <v>86</v>
      </c>
      <c r="E9" s="116"/>
      <c r="F9" s="202">
        <v>1664</v>
      </c>
      <c r="G9" s="116"/>
      <c r="H9" s="116"/>
      <c r="I9" s="116"/>
      <c r="J9" s="116"/>
      <c r="K9" s="116"/>
      <c r="L9" s="116"/>
      <c r="M9" s="116">
        <f>M8+E9-SUM(F9:L9)</f>
        <v>253215</v>
      </c>
      <c r="N9" s="104"/>
      <c r="O9" s="105"/>
      <c r="P9" s="105"/>
      <c r="Q9" s="106"/>
    </row>
    <row r="10" ht="27" customHeight="1">
      <c r="A10" s="110">
        <v>7</v>
      </c>
      <c r="B10" s="111">
        <v>44305</v>
      </c>
      <c r="C10" t="s" s="112">
        <v>424</v>
      </c>
      <c r="D10" t="s" s="117">
        <v>86</v>
      </c>
      <c r="E10" s="116"/>
      <c r="F10" s="202">
        <v>1720</v>
      </c>
      <c r="G10" s="116"/>
      <c r="H10" s="116"/>
      <c r="I10" s="116"/>
      <c r="J10" s="116"/>
      <c r="K10" s="116"/>
      <c r="L10" s="116"/>
      <c r="M10" s="116">
        <f>M9+E10-SUM(F10:L10)</f>
        <v>251495</v>
      </c>
      <c r="N10" s="104"/>
      <c r="O10" s="105"/>
      <c r="P10" s="105"/>
      <c r="Q10" s="106"/>
    </row>
    <row r="11" ht="27" customHeight="1">
      <c r="A11" s="110">
        <v>8</v>
      </c>
      <c r="B11" s="111">
        <v>44309</v>
      </c>
      <c r="C11" t="s" s="112">
        <v>425</v>
      </c>
      <c r="D11" t="s" s="117">
        <v>86</v>
      </c>
      <c r="E11" s="116"/>
      <c r="F11" s="116"/>
      <c r="G11" s="202">
        <v>3575</v>
      </c>
      <c r="H11" s="116"/>
      <c r="I11" s="116"/>
      <c r="J11" s="116"/>
      <c r="K11" s="116"/>
      <c r="L11" s="116"/>
      <c r="M11" s="116">
        <f>M10+E11-SUM(F11:L11)</f>
        <v>247920</v>
      </c>
      <c r="N11" s="104"/>
      <c r="O11" s="105"/>
      <c r="P11" s="105"/>
      <c r="Q11" s="106"/>
    </row>
    <row r="12" ht="27" customHeight="1">
      <c r="A12" s="110">
        <v>9</v>
      </c>
      <c r="B12" s="111">
        <v>44310</v>
      </c>
      <c r="C12" t="s" s="120">
        <v>426</v>
      </c>
      <c r="D12" t="s" s="117">
        <v>86</v>
      </c>
      <c r="E12" s="116">
        <v>22000</v>
      </c>
      <c r="F12" s="116"/>
      <c r="G12" s="116"/>
      <c r="H12" s="116"/>
      <c r="I12" s="116"/>
      <c r="J12" s="116"/>
      <c r="K12" s="116"/>
      <c r="L12" s="116"/>
      <c r="M12" s="116">
        <f>M11+E12-SUM(F12:L12)</f>
        <v>269920</v>
      </c>
      <c r="N12" s="104"/>
      <c r="O12" s="105"/>
      <c r="P12" s="105"/>
      <c r="Q12" s="106"/>
    </row>
    <row r="13" ht="27" customHeight="1">
      <c r="A13" s="110">
        <v>10</v>
      </c>
      <c r="B13" s="111">
        <v>44310</v>
      </c>
      <c r="C13" t="s" s="112">
        <v>427</v>
      </c>
      <c r="D13" t="s" s="117">
        <v>86</v>
      </c>
      <c r="E13" s="116"/>
      <c r="F13" s="202">
        <v>1115</v>
      </c>
      <c r="G13" s="116"/>
      <c r="H13" s="116"/>
      <c r="I13" s="116"/>
      <c r="J13" s="116"/>
      <c r="K13" s="116"/>
      <c r="L13" s="116"/>
      <c r="M13" s="116">
        <f>M12+E13-SUM(F13:L13)</f>
        <v>268805</v>
      </c>
      <c r="N13" s="104"/>
      <c r="O13" s="105"/>
      <c r="P13" s="105"/>
      <c r="Q13" s="106"/>
    </row>
    <row r="14" ht="27" customHeight="1">
      <c r="A14" s="115"/>
      <c r="B14" s="111"/>
      <c r="C14" s="123"/>
      <c r="D14" s="113"/>
      <c r="E14" s="116"/>
      <c r="F14" s="116"/>
      <c r="G14" s="116"/>
      <c r="H14" s="116"/>
      <c r="I14" s="116"/>
      <c r="J14" s="116"/>
      <c r="K14" s="116"/>
      <c r="L14" s="116"/>
      <c r="M14" s="116">
        <f>M13+E14-SUM(F14:L14)</f>
        <v>268805</v>
      </c>
      <c r="N14" s="104"/>
      <c r="O14" s="105"/>
      <c r="P14" s="105"/>
      <c r="Q14" s="106"/>
    </row>
    <row r="15" ht="27" customHeight="1">
      <c r="A15" s="110">
        <v>12</v>
      </c>
      <c r="B15" s="111">
        <v>44311</v>
      </c>
      <c r="C15" t="s" s="112">
        <v>119</v>
      </c>
      <c r="D15" t="s" s="117">
        <v>86</v>
      </c>
      <c r="E15" s="116"/>
      <c r="F15" s="202">
        <v>68450</v>
      </c>
      <c r="G15" s="121"/>
      <c r="H15" s="121"/>
      <c r="I15" s="121"/>
      <c r="J15" s="121"/>
      <c r="K15" s="121"/>
      <c r="L15" s="121"/>
      <c r="M15" s="116">
        <f>M14+E15-SUM(F15:L15)</f>
        <v>200355</v>
      </c>
      <c r="N15" s="104"/>
      <c r="O15" s="105"/>
      <c r="P15" s="105"/>
      <c r="Q15" s="106"/>
    </row>
    <row r="16" ht="39" customHeight="1">
      <c r="A16" s="110">
        <v>13</v>
      </c>
      <c r="B16" s="111">
        <v>44311</v>
      </c>
      <c r="C16" t="s" s="112">
        <v>428</v>
      </c>
      <c r="D16" t="s" s="117">
        <v>86</v>
      </c>
      <c r="E16" s="116"/>
      <c r="F16" s="202">
        <v>90000</v>
      </c>
      <c r="G16" s="116"/>
      <c r="H16" s="116"/>
      <c r="I16" s="116"/>
      <c r="J16" s="116"/>
      <c r="K16" s="116"/>
      <c r="L16" s="116"/>
      <c r="M16" s="116">
        <f>M15+E16-SUM(F16:L16)</f>
        <v>110355</v>
      </c>
      <c r="N16" s="104"/>
      <c r="O16" s="105"/>
      <c r="P16" s="105"/>
      <c r="Q16" s="106"/>
    </row>
    <row r="17" ht="39" customHeight="1">
      <c r="A17" s="110">
        <v>14</v>
      </c>
      <c r="B17" s="111">
        <v>44311</v>
      </c>
      <c r="C17" t="s" s="112">
        <v>429</v>
      </c>
      <c r="D17" t="s" s="117">
        <v>86</v>
      </c>
      <c r="E17" s="116"/>
      <c r="F17" s="116">
        <v>18000</v>
      </c>
      <c r="G17" s="116"/>
      <c r="H17" s="116"/>
      <c r="I17" s="116"/>
      <c r="J17" s="116"/>
      <c r="K17" s="116"/>
      <c r="L17" s="116"/>
      <c r="M17" s="116">
        <f>M16+E17-SUM(F17:L17)</f>
        <v>92355</v>
      </c>
      <c r="N17" s="104"/>
      <c r="O17" s="105"/>
      <c r="P17" s="105"/>
      <c r="Q17" s="106"/>
    </row>
    <row r="18" ht="37.15" customHeight="1">
      <c r="A18" s="110">
        <v>15</v>
      </c>
      <c r="B18" s="111">
        <v>44311</v>
      </c>
      <c r="C18" t="s" s="112">
        <v>430</v>
      </c>
      <c r="D18" t="s" s="117">
        <v>86</v>
      </c>
      <c r="E18" s="116"/>
      <c r="F18" s="116">
        <v>2335</v>
      </c>
      <c r="G18" s="116"/>
      <c r="H18" s="116"/>
      <c r="I18" s="116"/>
      <c r="J18" s="116"/>
      <c r="K18" s="116"/>
      <c r="L18" s="116"/>
      <c r="M18" s="116">
        <f>M17+E18-SUM(F18:L18)</f>
        <v>90020</v>
      </c>
      <c r="N18" s="104"/>
      <c r="O18" s="105"/>
      <c r="P18" s="105"/>
      <c r="Q18" s="106"/>
    </row>
    <row r="19" ht="37.15" customHeight="1">
      <c r="A19" s="110">
        <v>16</v>
      </c>
      <c r="B19" s="111">
        <v>44332</v>
      </c>
      <c r="C19" t="s" s="112">
        <v>431</v>
      </c>
      <c r="D19" t="s" s="117">
        <v>86</v>
      </c>
      <c r="E19" s="116"/>
      <c r="F19" s="116">
        <v>3770</v>
      </c>
      <c r="G19" s="116"/>
      <c r="H19" s="116"/>
      <c r="I19" s="116"/>
      <c r="J19" s="116"/>
      <c r="K19" s="116"/>
      <c r="L19" s="116"/>
      <c r="M19" s="116">
        <f>M18+E19-SUM(F19:L19)</f>
        <v>86250</v>
      </c>
      <c r="N19" s="104"/>
      <c r="O19" s="105"/>
      <c r="P19" s="105"/>
      <c r="Q19" s="106"/>
    </row>
    <row r="20" ht="37.15" customHeight="1">
      <c r="A20" s="110">
        <v>17</v>
      </c>
      <c r="B20" s="111">
        <v>44339</v>
      </c>
      <c r="C20" t="s" s="112">
        <v>432</v>
      </c>
      <c r="D20" t="s" s="117">
        <v>86</v>
      </c>
      <c r="E20" s="116"/>
      <c r="F20" s="202">
        <v>900</v>
      </c>
      <c r="G20" s="116"/>
      <c r="H20" s="116"/>
      <c r="I20" s="116"/>
      <c r="J20" s="116"/>
      <c r="K20" s="116"/>
      <c r="L20" s="116"/>
      <c r="M20" s="116">
        <f>M19+E20-SUM(F20:L20)</f>
        <v>85350</v>
      </c>
      <c r="N20" s="104"/>
      <c r="O20" s="105"/>
      <c r="P20" s="105"/>
      <c r="Q20" s="106"/>
    </row>
    <row r="21" ht="37.15" customHeight="1">
      <c r="A21" s="110">
        <v>18</v>
      </c>
      <c r="B21" s="111">
        <v>44339</v>
      </c>
      <c r="C21" t="s" s="112">
        <v>433</v>
      </c>
      <c r="D21" t="s" s="117">
        <v>86</v>
      </c>
      <c r="E21" s="116"/>
      <c r="F21" s="116">
        <v>200</v>
      </c>
      <c r="G21" s="116"/>
      <c r="H21" s="116"/>
      <c r="I21" s="116"/>
      <c r="J21" s="116"/>
      <c r="K21" s="116"/>
      <c r="L21" s="116"/>
      <c r="M21" s="116">
        <f>M20+E21-SUM(F21:L21)</f>
        <v>85150</v>
      </c>
      <c r="N21" s="104"/>
      <c r="O21" s="105"/>
      <c r="P21" s="105"/>
      <c r="Q21" s="106"/>
    </row>
    <row r="22" ht="37.15" customHeight="1">
      <c r="A22" s="110">
        <v>19</v>
      </c>
      <c r="B22" s="111">
        <v>44345</v>
      </c>
      <c r="C22" t="s" s="112">
        <v>434</v>
      </c>
      <c r="D22" t="s" s="117">
        <v>86</v>
      </c>
      <c r="E22" s="116"/>
      <c r="F22" s="202">
        <v>326</v>
      </c>
      <c r="G22" s="116"/>
      <c r="H22" s="116"/>
      <c r="I22" s="116"/>
      <c r="J22" s="116"/>
      <c r="K22" s="116"/>
      <c r="L22" s="116"/>
      <c r="M22" s="116">
        <f>M21+E22-SUM(F22:L22)</f>
        <v>84824</v>
      </c>
      <c r="N22" s="104"/>
      <c r="O22" s="105"/>
      <c r="P22" s="105"/>
      <c r="Q22" s="106"/>
    </row>
    <row r="23" ht="37.15" customHeight="1">
      <c r="A23" s="110">
        <v>20</v>
      </c>
      <c r="B23" s="111">
        <v>44346</v>
      </c>
      <c r="C23" t="s" s="112">
        <v>435</v>
      </c>
      <c r="D23" t="s" s="117">
        <v>86</v>
      </c>
      <c r="E23" s="116"/>
      <c r="F23" s="202">
        <v>2400</v>
      </c>
      <c r="G23" s="116"/>
      <c r="H23" s="116"/>
      <c r="I23" s="116"/>
      <c r="J23" s="116"/>
      <c r="K23" s="116"/>
      <c r="L23" s="116"/>
      <c r="M23" s="116">
        <f>M22+E23-SUM(F23:L23)</f>
        <v>82424</v>
      </c>
      <c r="N23" s="104"/>
      <c r="O23" s="105"/>
      <c r="P23" s="105"/>
      <c r="Q23" s="106"/>
    </row>
    <row r="24" ht="37.15" customHeight="1">
      <c r="A24" s="110">
        <v>21</v>
      </c>
      <c r="B24" s="111">
        <v>44346</v>
      </c>
      <c r="C24" t="s" s="112">
        <v>436</v>
      </c>
      <c r="D24" s="113"/>
      <c r="E24" s="116">
        <v>51000</v>
      </c>
      <c r="F24" s="116"/>
      <c r="G24" s="116"/>
      <c r="H24" s="116"/>
      <c r="I24" s="116"/>
      <c r="J24" s="116"/>
      <c r="K24" s="116"/>
      <c r="L24" s="116"/>
      <c r="M24" s="116">
        <f>M23+E24-SUM(F24:L24)</f>
        <v>133424</v>
      </c>
      <c r="N24" s="104"/>
      <c r="O24" s="105"/>
      <c r="P24" s="105"/>
      <c r="Q24" s="106"/>
    </row>
    <row r="25" ht="37.15" customHeight="1">
      <c r="A25" s="110">
        <v>22</v>
      </c>
      <c r="B25" s="111">
        <v>44346</v>
      </c>
      <c r="C25" t="s" s="112">
        <v>113</v>
      </c>
      <c r="D25" t="s" s="117">
        <v>86</v>
      </c>
      <c r="E25" s="116"/>
      <c r="F25" s="202">
        <v>108</v>
      </c>
      <c r="G25" s="116"/>
      <c r="H25" s="116"/>
      <c r="I25" s="116"/>
      <c r="J25" s="116"/>
      <c r="K25" s="116"/>
      <c r="L25" s="116"/>
      <c r="M25" s="116">
        <f>M24+E25-SUM(F25:L25)</f>
        <v>133316</v>
      </c>
      <c r="N25" s="104"/>
      <c r="O25" s="105"/>
      <c r="P25" s="105"/>
      <c r="Q25" s="106"/>
    </row>
    <row r="26" ht="37.15" customHeight="1">
      <c r="A26" s="110">
        <v>23</v>
      </c>
      <c r="B26" s="111">
        <v>44353</v>
      </c>
      <c r="C26" t="s" s="112">
        <v>437</v>
      </c>
      <c r="D26" t="s" s="117">
        <v>86</v>
      </c>
      <c r="E26" s="116"/>
      <c r="F26" s="202">
        <v>600</v>
      </c>
      <c r="G26" s="116"/>
      <c r="H26" s="116"/>
      <c r="I26" s="116"/>
      <c r="J26" s="116"/>
      <c r="K26" s="116"/>
      <c r="L26" s="116"/>
      <c r="M26" s="116">
        <f>M25+E26-SUM(F26:L26)</f>
        <v>132716</v>
      </c>
      <c r="N26" s="104"/>
      <c r="O26" s="105"/>
      <c r="P26" s="105"/>
      <c r="Q26" s="106"/>
    </row>
    <row r="27" ht="37.15" customHeight="1">
      <c r="A27" s="110">
        <v>24</v>
      </c>
      <c r="B27" s="111">
        <v>44353</v>
      </c>
      <c r="C27" t="s" s="112">
        <v>438</v>
      </c>
      <c r="D27" t="s" s="117">
        <v>86</v>
      </c>
      <c r="E27" s="116"/>
      <c r="F27" s="202">
        <v>300</v>
      </c>
      <c r="G27" s="116"/>
      <c r="H27" s="116"/>
      <c r="I27" s="116"/>
      <c r="J27" s="116"/>
      <c r="K27" s="116"/>
      <c r="L27" s="116"/>
      <c r="M27" s="116">
        <f>M26+E27-SUM(F27:L27)</f>
        <v>132416</v>
      </c>
      <c r="N27" s="104"/>
      <c r="O27" s="105"/>
      <c r="P27" s="105"/>
      <c r="Q27" s="106"/>
    </row>
    <row r="28" ht="37.15" customHeight="1">
      <c r="A28" s="110">
        <v>25</v>
      </c>
      <c r="B28" s="111">
        <v>44374</v>
      </c>
      <c r="C28" t="s" s="112">
        <v>439</v>
      </c>
      <c r="D28" t="s" s="117">
        <v>86</v>
      </c>
      <c r="E28" s="116"/>
      <c r="F28" s="202">
        <f>840+1680</f>
        <v>2520</v>
      </c>
      <c r="G28" s="116"/>
      <c r="H28" s="116"/>
      <c r="I28" s="116"/>
      <c r="J28" s="116"/>
      <c r="K28" s="116"/>
      <c r="L28" s="116"/>
      <c r="M28" s="116">
        <f>M27+E28-SUM(F28:L28)</f>
        <v>129896</v>
      </c>
      <c r="N28" t="s" s="203">
        <v>440</v>
      </c>
      <c r="O28" s="105"/>
      <c r="P28" s="105"/>
      <c r="Q28" s="106"/>
    </row>
    <row r="29" ht="37.15" customHeight="1">
      <c r="A29" s="110">
        <v>26</v>
      </c>
      <c r="B29" s="111">
        <v>44374</v>
      </c>
      <c r="C29" t="s" s="112">
        <v>441</v>
      </c>
      <c r="D29" t="s" s="117">
        <v>86</v>
      </c>
      <c r="E29" s="116"/>
      <c r="F29" s="202">
        <f>300*7</f>
        <v>2100</v>
      </c>
      <c r="G29" s="116"/>
      <c r="H29" s="116"/>
      <c r="I29" s="116"/>
      <c r="J29" s="116"/>
      <c r="K29" s="116"/>
      <c r="L29" s="116"/>
      <c r="M29" s="116">
        <f>M28+E29-SUM(F29:L29)</f>
        <v>127796</v>
      </c>
      <c r="N29" t="s" s="203">
        <v>442</v>
      </c>
      <c r="O29" s="105"/>
      <c r="P29" s="105"/>
      <c r="Q29" s="106"/>
    </row>
    <row r="30" ht="37.15" customHeight="1">
      <c r="A30" s="110">
        <v>27</v>
      </c>
      <c r="B30" s="111">
        <v>44374</v>
      </c>
      <c r="C30" t="s" s="112">
        <v>443</v>
      </c>
      <c r="D30" t="s" s="117">
        <v>86</v>
      </c>
      <c r="E30" s="116"/>
      <c r="F30" s="116">
        <f>660+1320</f>
        <v>1980</v>
      </c>
      <c r="G30" s="116"/>
      <c r="H30" s="116"/>
      <c r="I30" s="116"/>
      <c r="J30" s="116"/>
      <c r="K30" s="116"/>
      <c r="L30" s="116"/>
      <c r="M30" s="116">
        <f>M29+E30-SUM(F30:L30)</f>
        <v>125816</v>
      </c>
      <c r="N30" t="s" s="203">
        <v>440</v>
      </c>
      <c r="O30" s="105"/>
      <c r="P30" s="105"/>
      <c r="Q30" s="106"/>
    </row>
    <row r="31" ht="37.15" customHeight="1">
      <c r="A31" s="110">
        <v>28</v>
      </c>
      <c r="B31" s="111">
        <v>44380</v>
      </c>
      <c r="C31" t="s" s="112">
        <v>444</v>
      </c>
      <c r="D31" t="s" s="117">
        <v>86</v>
      </c>
      <c r="E31" s="116"/>
      <c r="F31" s="116"/>
      <c r="G31" s="202">
        <v>2915</v>
      </c>
      <c r="H31" s="116"/>
      <c r="I31" s="116"/>
      <c r="J31" s="116"/>
      <c r="K31" s="116"/>
      <c r="L31" s="116"/>
      <c r="M31" s="116">
        <f>M30+E31-SUM(F31:L31)</f>
        <v>122901</v>
      </c>
      <c r="N31" s="104"/>
      <c r="O31" s="105"/>
      <c r="P31" s="105"/>
      <c r="Q31" s="106"/>
    </row>
    <row r="32" ht="37.15" customHeight="1">
      <c r="A32" s="110">
        <v>29</v>
      </c>
      <c r="B32" s="111">
        <v>44380</v>
      </c>
      <c r="C32" t="s" s="112">
        <v>445</v>
      </c>
      <c r="D32" t="s" s="117">
        <v>86</v>
      </c>
      <c r="E32" s="116"/>
      <c r="F32" s="202">
        <v>330</v>
      </c>
      <c r="G32" s="116"/>
      <c r="H32" s="116"/>
      <c r="I32" s="116"/>
      <c r="J32" s="116"/>
      <c r="K32" s="116"/>
      <c r="L32" s="116"/>
      <c r="M32" s="116">
        <f>M31+E32-SUM(F32:L32)</f>
        <v>122571</v>
      </c>
      <c r="N32" s="104"/>
      <c r="O32" s="105"/>
      <c r="P32" s="105"/>
      <c r="Q32" s="106"/>
    </row>
    <row r="33" ht="37.15" customHeight="1">
      <c r="A33" s="110">
        <v>30</v>
      </c>
      <c r="B33" s="111">
        <v>44387</v>
      </c>
      <c r="C33" t="s" s="112">
        <v>446</v>
      </c>
      <c r="D33" t="s" s="117">
        <v>86</v>
      </c>
      <c r="E33" s="116"/>
      <c r="F33" s="202">
        <v>7024</v>
      </c>
      <c r="G33" s="116"/>
      <c r="H33" s="116"/>
      <c r="I33" s="116"/>
      <c r="J33" s="116"/>
      <c r="K33" s="116"/>
      <c r="L33" s="116"/>
      <c r="M33" s="116">
        <f>M32+E33-SUM(F33:L33)</f>
        <v>115547</v>
      </c>
      <c r="N33" s="104"/>
      <c r="O33" s="105"/>
      <c r="P33" s="105"/>
      <c r="Q33" s="106"/>
    </row>
    <row r="34" ht="37.15" customHeight="1">
      <c r="A34" s="110">
        <v>31</v>
      </c>
      <c r="B34" s="111">
        <v>44387</v>
      </c>
      <c r="C34" t="s" s="112">
        <v>447</v>
      </c>
      <c r="D34" t="s" s="117">
        <v>86</v>
      </c>
      <c r="E34" s="116"/>
      <c r="F34" s="202">
        <v>3385</v>
      </c>
      <c r="G34" s="116"/>
      <c r="H34" s="116"/>
      <c r="I34" s="116"/>
      <c r="J34" s="116"/>
      <c r="K34" s="116"/>
      <c r="L34" s="116"/>
      <c r="M34" s="116">
        <f>M33+E34-SUM(F34:L34)</f>
        <v>112162</v>
      </c>
      <c r="N34" s="104"/>
      <c r="O34" s="105"/>
      <c r="P34" s="105"/>
      <c r="Q34" s="106"/>
    </row>
    <row r="35" ht="37.15" customHeight="1">
      <c r="A35" s="110">
        <v>32</v>
      </c>
      <c r="B35" s="111">
        <v>44394</v>
      </c>
      <c r="C35" t="s" s="112">
        <v>448</v>
      </c>
      <c r="D35" s="113"/>
      <c r="E35" s="116">
        <f>5000*6</f>
        <v>30000</v>
      </c>
      <c r="F35" s="116"/>
      <c r="G35" s="116"/>
      <c r="H35" s="116"/>
      <c r="I35" s="116"/>
      <c r="J35" s="116"/>
      <c r="K35" s="116"/>
      <c r="L35" s="116"/>
      <c r="M35" s="116">
        <f>M34+E35-SUM(F35:L35)</f>
        <v>142162</v>
      </c>
      <c r="N35" s="104"/>
      <c r="O35" s="105"/>
      <c r="P35" s="105"/>
      <c r="Q35" s="106"/>
    </row>
    <row r="36" ht="37.15" customHeight="1">
      <c r="A36" s="110">
        <v>33</v>
      </c>
      <c r="B36" s="111">
        <v>44394</v>
      </c>
      <c r="C36" t="s" s="112">
        <v>449</v>
      </c>
      <c r="D36" s="113"/>
      <c r="E36" s="116">
        <v>2000</v>
      </c>
      <c r="F36" s="116"/>
      <c r="G36" s="116"/>
      <c r="H36" s="116"/>
      <c r="I36" s="116"/>
      <c r="J36" s="116"/>
      <c r="K36" s="116"/>
      <c r="L36" s="116"/>
      <c r="M36" s="116">
        <f>M35+E36-SUM(F36:L36)</f>
        <v>144162</v>
      </c>
      <c r="N36" s="104"/>
      <c r="O36" s="105"/>
      <c r="P36" s="105"/>
      <c r="Q36" s="106"/>
    </row>
    <row r="37" ht="37.15" customHeight="1">
      <c r="A37" s="110">
        <v>34</v>
      </c>
      <c r="B37" s="111">
        <v>44394</v>
      </c>
      <c r="C37" t="s" s="112">
        <v>450</v>
      </c>
      <c r="D37" t="s" s="117">
        <v>86</v>
      </c>
      <c r="E37" s="116"/>
      <c r="F37" s="116">
        <f>5260-3770</f>
        <v>1490</v>
      </c>
      <c r="G37" s="116"/>
      <c r="H37" s="116"/>
      <c r="I37" s="116"/>
      <c r="J37" s="116"/>
      <c r="K37" s="116"/>
      <c r="L37" s="116"/>
      <c r="M37" s="116">
        <f>M36+E37-SUM(F37:L37)</f>
        <v>142672</v>
      </c>
      <c r="N37" s="104"/>
      <c r="O37" s="105"/>
      <c r="P37" s="105"/>
      <c r="Q37" s="106"/>
    </row>
    <row r="38" ht="37.15" customHeight="1">
      <c r="A38" s="110">
        <v>35</v>
      </c>
      <c r="B38" s="111">
        <v>44394</v>
      </c>
      <c r="C38" t="s" s="112">
        <v>451</v>
      </c>
      <c r="D38" t="s" s="117">
        <v>86</v>
      </c>
      <c r="E38" s="116"/>
      <c r="F38" s="116">
        <f>5260*2</f>
        <v>10520</v>
      </c>
      <c r="G38" s="116"/>
      <c r="H38" s="116"/>
      <c r="I38" s="116"/>
      <c r="J38" s="116"/>
      <c r="K38" s="116"/>
      <c r="L38" s="116"/>
      <c r="M38" s="116">
        <f>M37+E38-SUM(F38:L38)</f>
        <v>132152</v>
      </c>
      <c r="N38" s="104"/>
      <c r="O38" s="105"/>
      <c r="P38" s="105"/>
      <c r="Q38" s="106"/>
    </row>
    <row r="39" ht="37.15" customHeight="1">
      <c r="A39" s="110">
        <v>36</v>
      </c>
      <c r="B39" s="111">
        <v>44394</v>
      </c>
      <c r="C39" t="s" s="112">
        <v>452</v>
      </c>
      <c r="D39" t="s" s="117">
        <v>86</v>
      </c>
      <c r="E39" s="116"/>
      <c r="F39" s="202">
        <v>20000</v>
      </c>
      <c r="G39" s="116"/>
      <c r="H39" s="116"/>
      <c r="I39" s="116"/>
      <c r="J39" s="116"/>
      <c r="K39" s="116"/>
      <c r="L39" s="116"/>
      <c r="M39" s="116">
        <f>M38+E39-SUM(F39:L39)</f>
        <v>112152</v>
      </c>
      <c r="N39" s="104"/>
      <c r="O39" s="105"/>
      <c r="P39" s="105"/>
      <c r="Q39" s="106"/>
    </row>
    <row r="40" ht="37.15" customHeight="1">
      <c r="A40" s="110">
        <v>37</v>
      </c>
      <c r="B40" s="111">
        <v>44394</v>
      </c>
      <c r="C40" t="s" s="112">
        <v>453</v>
      </c>
      <c r="D40" t="s" s="117">
        <v>86</v>
      </c>
      <c r="E40" s="116"/>
      <c r="F40" s="202">
        <v>600</v>
      </c>
      <c r="G40" s="116"/>
      <c r="H40" s="116"/>
      <c r="I40" s="116"/>
      <c r="J40" s="116"/>
      <c r="K40" s="116"/>
      <c r="L40" s="116"/>
      <c r="M40" s="116">
        <f>M39+E40-SUM(F40:L40)</f>
        <v>111552</v>
      </c>
      <c r="N40" s="104"/>
      <c r="O40" s="105"/>
      <c r="P40" s="105"/>
      <c r="Q40" s="106"/>
    </row>
    <row r="41" ht="37.15" customHeight="1">
      <c r="A41" s="110">
        <v>38</v>
      </c>
      <c r="B41" s="111">
        <v>44394</v>
      </c>
      <c r="C41" t="s" s="112">
        <v>454</v>
      </c>
      <c r="D41" t="s" s="117">
        <v>86</v>
      </c>
      <c r="E41" s="116"/>
      <c r="F41" s="202">
        <v>5000</v>
      </c>
      <c r="G41" s="116"/>
      <c r="H41" s="116"/>
      <c r="I41" s="116"/>
      <c r="J41" s="116"/>
      <c r="K41" s="116"/>
      <c r="L41" s="116"/>
      <c r="M41" s="116">
        <f>M40+E41-SUM(F41:L41)</f>
        <v>106552</v>
      </c>
      <c r="N41" s="104"/>
      <c r="O41" s="105"/>
      <c r="P41" s="105"/>
      <c r="Q41" s="106"/>
    </row>
    <row r="42" ht="37.15" customHeight="1">
      <c r="A42" s="110">
        <v>39</v>
      </c>
      <c r="B42" s="111">
        <v>44394</v>
      </c>
      <c r="C42" t="s" s="112">
        <v>239</v>
      </c>
      <c r="D42" t="s" s="117">
        <v>86</v>
      </c>
      <c r="E42" s="116"/>
      <c r="F42" s="202">
        <v>481</v>
      </c>
      <c r="G42" s="116"/>
      <c r="H42" s="116"/>
      <c r="I42" s="116"/>
      <c r="J42" s="116"/>
      <c r="K42" s="116"/>
      <c r="L42" s="116"/>
      <c r="M42" s="116">
        <f>M41+E42-SUM(F42:L42)</f>
        <v>106071</v>
      </c>
      <c r="N42" s="104"/>
      <c r="O42" s="105"/>
      <c r="P42" s="105"/>
      <c r="Q42" s="106"/>
    </row>
    <row r="43" ht="37.15" customHeight="1">
      <c r="A43" s="110">
        <v>40</v>
      </c>
      <c r="B43" s="111">
        <v>44394</v>
      </c>
      <c r="C43" t="s" s="112">
        <v>115</v>
      </c>
      <c r="D43" t="s" s="117">
        <v>86</v>
      </c>
      <c r="E43" s="116"/>
      <c r="F43" s="202">
        <v>1462</v>
      </c>
      <c r="G43" s="116"/>
      <c r="H43" s="116"/>
      <c r="I43" s="116"/>
      <c r="J43" s="116"/>
      <c r="K43" s="116"/>
      <c r="L43" s="116"/>
      <c r="M43" s="116">
        <f>M42+E43-SUM(F43:L43)</f>
        <v>104609</v>
      </c>
      <c r="N43" s="104"/>
      <c r="O43" s="105"/>
      <c r="P43" s="105"/>
      <c r="Q43" s="106"/>
    </row>
    <row r="44" ht="37.15" customHeight="1">
      <c r="A44" s="110">
        <v>41</v>
      </c>
      <c r="B44" s="111">
        <v>44394</v>
      </c>
      <c r="C44" t="s" s="112">
        <v>342</v>
      </c>
      <c r="D44" t="s" s="117">
        <v>86</v>
      </c>
      <c r="E44" s="116"/>
      <c r="F44" s="202">
        <v>11560</v>
      </c>
      <c r="G44" s="116"/>
      <c r="H44" s="116"/>
      <c r="I44" s="116"/>
      <c r="J44" s="116"/>
      <c r="K44" s="116"/>
      <c r="L44" s="116"/>
      <c r="M44" s="116">
        <f>M43+E44-SUM(F44:L44)</f>
        <v>93049</v>
      </c>
      <c r="N44" s="104"/>
      <c r="O44" s="105"/>
      <c r="P44" s="105"/>
      <c r="Q44" s="106"/>
    </row>
    <row r="45" ht="37.15" customHeight="1">
      <c r="A45" s="110">
        <v>42</v>
      </c>
      <c r="B45" s="111">
        <v>44394</v>
      </c>
      <c r="C45" t="s" s="112">
        <v>455</v>
      </c>
      <c r="D45" t="s" s="117">
        <v>86</v>
      </c>
      <c r="E45" s="116"/>
      <c r="F45" s="202">
        <v>31870</v>
      </c>
      <c r="G45" s="116"/>
      <c r="H45" s="116"/>
      <c r="I45" s="116"/>
      <c r="J45" s="116"/>
      <c r="K45" s="116"/>
      <c r="L45" s="116"/>
      <c r="M45" s="116">
        <f>M44+E45-SUM(F45:L45)</f>
        <v>61179</v>
      </c>
      <c r="N45" s="104"/>
      <c r="O45" s="105"/>
      <c r="P45" s="105"/>
      <c r="Q45" s="106"/>
    </row>
    <row r="46" ht="37.15" customHeight="1">
      <c r="A46" s="110">
        <v>43</v>
      </c>
      <c r="B46" s="111">
        <v>44394</v>
      </c>
      <c r="C46" t="s" s="112">
        <v>456</v>
      </c>
      <c r="D46" t="s" s="117">
        <v>86</v>
      </c>
      <c r="E46" s="116"/>
      <c r="F46" s="202">
        <v>19100</v>
      </c>
      <c r="G46" s="116"/>
      <c r="H46" s="116"/>
      <c r="I46" s="116"/>
      <c r="J46" s="116"/>
      <c r="K46" s="116"/>
      <c r="L46" s="116"/>
      <c r="M46" s="116">
        <f>M45+E46-SUM(F46:L46)</f>
        <v>42079</v>
      </c>
      <c r="N46" s="104"/>
      <c r="O46" s="105"/>
      <c r="P46" s="105"/>
      <c r="Q46" s="106"/>
    </row>
    <row r="47" ht="37.15" customHeight="1">
      <c r="A47" s="110">
        <v>44</v>
      </c>
      <c r="B47" s="111">
        <v>44459</v>
      </c>
      <c r="C47" t="s" s="112">
        <v>444</v>
      </c>
      <c r="D47" t="s" s="117">
        <v>86</v>
      </c>
      <c r="E47" s="116"/>
      <c r="F47" s="121"/>
      <c r="G47" s="202">
        <v>8800</v>
      </c>
      <c r="H47" s="116"/>
      <c r="I47" s="116"/>
      <c r="J47" s="116"/>
      <c r="K47" s="116"/>
      <c r="L47" s="116"/>
      <c r="M47" s="116">
        <f>M46+E47-SUM(F47:L47)</f>
        <v>33279</v>
      </c>
      <c r="N47" s="104"/>
      <c r="O47" s="105"/>
      <c r="P47" s="105"/>
      <c r="Q47" s="106"/>
    </row>
    <row r="48" ht="37.15" customHeight="1">
      <c r="A48" s="110">
        <v>45</v>
      </c>
      <c r="B48" s="111">
        <v>44472</v>
      </c>
      <c r="C48" t="s" s="112">
        <v>415</v>
      </c>
      <c r="D48" t="s" s="117">
        <v>86</v>
      </c>
      <c r="E48" s="116"/>
      <c r="F48" s="116"/>
      <c r="G48" s="116"/>
      <c r="H48" s="116"/>
      <c r="I48" s="202">
        <v>1097</v>
      </c>
      <c r="J48" s="116"/>
      <c r="K48" s="116"/>
      <c r="L48" s="116"/>
      <c r="M48" s="116">
        <f>M47+E48-SUM(F48:L48)</f>
        <v>32182</v>
      </c>
      <c r="N48" s="104"/>
      <c r="O48" s="105"/>
      <c r="P48" s="105"/>
      <c r="Q48" s="106"/>
    </row>
    <row r="49" ht="37.15" customHeight="1">
      <c r="A49" s="110">
        <v>46</v>
      </c>
      <c r="B49" s="111">
        <v>44472</v>
      </c>
      <c r="C49" t="s" s="112">
        <v>457</v>
      </c>
      <c r="D49" t="s" s="117">
        <v>86</v>
      </c>
      <c r="E49" s="116"/>
      <c r="F49" s="116"/>
      <c r="G49" s="116">
        <v>-1450</v>
      </c>
      <c r="H49" s="116"/>
      <c r="I49" s="116"/>
      <c r="J49" s="116"/>
      <c r="K49" s="116"/>
      <c r="L49" s="116"/>
      <c r="M49" s="116">
        <f>M48+E49-SUM(F49:L49)</f>
        <v>33632</v>
      </c>
      <c r="N49" s="104"/>
      <c r="O49" s="105"/>
      <c r="P49" s="105"/>
      <c r="Q49" s="106"/>
    </row>
    <row r="50" ht="37.15" customHeight="1">
      <c r="A50" s="110">
        <v>47</v>
      </c>
      <c r="B50" s="111">
        <v>44491</v>
      </c>
      <c r="C50" t="s" s="112">
        <v>184</v>
      </c>
      <c r="D50" t="s" s="117">
        <v>86</v>
      </c>
      <c r="E50" s="116"/>
      <c r="F50" s="116"/>
      <c r="G50" s="116"/>
      <c r="H50" s="202">
        <v>3680</v>
      </c>
      <c r="I50" s="116"/>
      <c r="J50" s="116"/>
      <c r="K50" s="116"/>
      <c r="L50" s="116"/>
      <c r="M50" s="116">
        <f>M49+E50-SUM(F50:L50)</f>
        <v>29952</v>
      </c>
      <c r="N50" s="104"/>
      <c r="O50" s="105"/>
      <c r="P50" s="105"/>
      <c r="Q50" s="106"/>
    </row>
    <row r="51" ht="46.9" customHeight="1">
      <c r="A51" s="110">
        <v>48</v>
      </c>
      <c r="B51" s="111">
        <v>44865</v>
      </c>
      <c r="C51" t="s" s="112">
        <v>458</v>
      </c>
      <c r="D51" s="113"/>
      <c r="E51" s="116">
        <v>57000</v>
      </c>
      <c r="F51" s="116"/>
      <c r="G51" s="116"/>
      <c r="H51" s="116"/>
      <c r="I51" s="116"/>
      <c r="J51" s="116"/>
      <c r="K51" s="116"/>
      <c r="L51" s="116"/>
      <c r="M51" s="116">
        <f>M50+E51-SUM(F51:L51)</f>
        <v>86952</v>
      </c>
      <c r="N51" s="104"/>
      <c r="O51" s="105"/>
      <c r="P51" s="105"/>
      <c r="Q51" s="106"/>
    </row>
    <row r="52" ht="37.15" customHeight="1">
      <c r="A52" s="110">
        <v>49</v>
      </c>
      <c r="B52" s="111">
        <v>44865</v>
      </c>
      <c r="C52" t="s" s="112">
        <v>459</v>
      </c>
      <c r="D52" s="113"/>
      <c r="E52" s="116">
        <v>5000</v>
      </c>
      <c r="F52" s="116"/>
      <c r="G52" s="116"/>
      <c r="H52" s="116"/>
      <c r="I52" s="116"/>
      <c r="J52" s="116"/>
      <c r="K52" s="116"/>
      <c r="L52" s="116"/>
      <c r="M52" s="116">
        <f>M51+E52-SUM(F52:L52)</f>
        <v>91952</v>
      </c>
      <c r="N52" s="104"/>
      <c r="O52" s="105"/>
      <c r="P52" s="105"/>
      <c r="Q52" s="106"/>
    </row>
    <row r="53" ht="37.15" customHeight="1">
      <c r="A53" s="110">
        <v>50</v>
      </c>
      <c r="B53" s="111">
        <v>44865</v>
      </c>
      <c r="C53" t="s" s="112">
        <v>460</v>
      </c>
      <c r="D53" t="s" s="117">
        <v>86</v>
      </c>
      <c r="E53" s="116"/>
      <c r="F53" s="202">
        <v>1000</v>
      </c>
      <c r="G53" s="116"/>
      <c r="H53" s="116"/>
      <c r="I53" s="116"/>
      <c r="J53" s="116"/>
      <c r="K53" s="116"/>
      <c r="L53" s="116"/>
      <c r="M53" s="116">
        <f>M52+E53-SUM(F53:L53)</f>
        <v>90952</v>
      </c>
      <c r="N53" s="104"/>
      <c r="O53" s="105"/>
      <c r="P53" s="105"/>
      <c r="Q53" s="106"/>
    </row>
    <row r="54" ht="49.15" customHeight="1">
      <c r="A54" s="110">
        <v>51</v>
      </c>
      <c r="B54" s="111">
        <v>44872</v>
      </c>
      <c r="C54" t="s" s="112">
        <v>461</v>
      </c>
      <c r="D54" t="s" s="117">
        <v>106</v>
      </c>
      <c r="E54" s="116"/>
      <c r="F54" s="116">
        <f>760+950</f>
        <v>1710</v>
      </c>
      <c r="G54" s="116"/>
      <c r="H54" s="116"/>
      <c r="I54" s="116"/>
      <c r="J54" s="116"/>
      <c r="K54" s="116"/>
      <c r="L54" s="116"/>
      <c r="M54" s="116">
        <f>M53+E54-SUM(F54:L54)</f>
        <v>89242</v>
      </c>
      <c r="N54" s="104"/>
      <c r="O54" s="105"/>
      <c r="P54" s="105"/>
      <c r="Q54" s="106"/>
    </row>
    <row r="55" ht="37.15" customHeight="1">
      <c r="A55" s="110">
        <v>52</v>
      </c>
      <c r="B55" s="111">
        <v>44872</v>
      </c>
      <c r="C55" t="s" s="112">
        <v>462</v>
      </c>
      <c r="D55" t="s" s="117">
        <v>106</v>
      </c>
      <c r="E55" s="116"/>
      <c r="F55" s="202">
        <v>643</v>
      </c>
      <c r="G55" s="116"/>
      <c r="H55" s="116"/>
      <c r="I55" s="116"/>
      <c r="J55" s="116"/>
      <c r="K55" s="116"/>
      <c r="L55" s="116"/>
      <c r="M55" s="116">
        <f>M54+E55-SUM(F55:L55)</f>
        <v>88599</v>
      </c>
      <c r="N55" s="104"/>
      <c r="O55" s="105"/>
      <c r="P55" s="105"/>
      <c r="Q55" s="106"/>
    </row>
    <row r="56" ht="37.15" customHeight="1">
      <c r="A56" s="110">
        <v>53</v>
      </c>
      <c r="B56" s="111">
        <v>44572</v>
      </c>
      <c r="C56" t="s" s="112">
        <v>444</v>
      </c>
      <c r="D56" t="s" s="187">
        <v>86</v>
      </c>
      <c r="E56" s="116"/>
      <c r="F56" s="116"/>
      <c r="G56" s="202">
        <v>1155</v>
      </c>
      <c r="H56" s="116"/>
      <c r="I56" s="116"/>
      <c r="J56" s="116"/>
      <c r="K56" s="116"/>
      <c r="L56" s="116"/>
      <c r="M56" s="116">
        <f>M55+E56-SUM(F56:L56)</f>
        <v>87444</v>
      </c>
      <c r="N56" s="104"/>
      <c r="O56" s="105"/>
      <c r="P56" s="105"/>
      <c r="Q56" s="106"/>
    </row>
    <row r="57" ht="37.15" customHeight="1">
      <c r="A57" s="110">
        <v>54</v>
      </c>
      <c r="B57" s="111">
        <v>44590</v>
      </c>
      <c r="C57" t="s" s="112">
        <v>463</v>
      </c>
      <c r="D57" t="s" s="117">
        <v>106</v>
      </c>
      <c r="E57" s="116"/>
      <c r="F57" s="202">
        <v>300</v>
      </c>
      <c r="G57" s="116"/>
      <c r="H57" s="116"/>
      <c r="I57" s="116"/>
      <c r="J57" s="116"/>
      <c r="K57" s="116"/>
      <c r="L57" s="116"/>
      <c r="M57" s="116">
        <f>M56+E57-SUM(F57:L57)</f>
        <v>87144</v>
      </c>
      <c r="N57" s="104"/>
      <c r="O57" s="105"/>
      <c r="P57" s="105"/>
      <c r="Q57" s="106"/>
    </row>
    <row r="58" ht="37.15" customHeight="1">
      <c r="A58" s="110">
        <v>55</v>
      </c>
      <c r="B58" s="111">
        <v>44607</v>
      </c>
      <c r="C58" t="s" s="112">
        <v>464</v>
      </c>
      <c r="D58" t="s" s="187">
        <v>465</v>
      </c>
      <c r="E58" s="116"/>
      <c r="F58" s="202">
        <v>440</v>
      </c>
      <c r="G58" s="116"/>
      <c r="H58" s="116"/>
      <c r="I58" s="116"/>
      <c r="J58" s="116"/>
      <c r="K58" s="116"/>
      <c r="L58" s="116"/>
      <c r="M58" s="116">
        <f>M57+E58-SUM(F58:L58)</f>
        <v>86704</v>
      </c>
      <c r="N58" s="104"/>
      <c r="O58" s="105"/>
      <c r="P58" s="105"/>
      <c r="Q58" s="106"/>
    </row>
    <row r="59" ht="37.15" customHeight="1">
      <c r="A59" s="110">
        <v>56</v>
      </c>
      <c r="B59" s="111">
        <v>44605</v>
      </c>
      <c r="C59" t="s" s="112">
        <v>466</v>
      </c>
      <c r="D59" t="s" s="187">
        <v>89</v>
      </c>
      <c r="E59" s="116"/>
      <c r="F59" s="202">
        <v>660</v>
      </c>
      <c r="G59" s="116"/>
      <c r="H59" s="116"/>
      <c r="I59" s="116"/>
      <c r="J59" s="116"/>
      <c r="K59" s="116"/>
      <c r="L59" s="116"/>
      <c r="M59" s="116">
        <f>M58+E59-SUM(F59:L59)</f>
        <v>86044</v>
      </c>
      <c r="N59" s="104"/>
      <c r="O59" s="105"/>
      <c r="P59" s="105"/>
      <c r="Q59" s="106"/>
    </row>
    <row r="60" ht="37.15" customHeight="1">
      <c r="A60" s="110">
        <v>57</v>
      </c>
      <c r="B60" s="111">
        <v>44633</v>
      </c>
      <c r="C60" t="s" s="112">
        <v>467</v>
      </c>
      <c r="D60" t="s" s="187">
        <v>86</v>
      </c>
      <c r="E60" s="116"/>
      <c r="F60" s="202">
        <v>8900</v>
      </c>
      <c r="G60" s="116"/>
      <c r="H60" s="116"/>
      <c r="I60" s="116"/>
      <c r="J60" s="116"/>
      <c r="K60" s="116"/>
      <c r="L60" s="116"/>
      <c r="M60" s="116">
        <f>M59+E60-SUM(F60:L60)</f>
        <v>77144</v>
      </c>
      <c r="N60" s="104"/>
      <c r="O60" s="105"/>
      <c r="P60" s="105"/>
      <c r="Q60" s="106"/>
    </row>
    <row r="61" ht="37.15" customHeight="1">
      <c r="A61" s="110">
        <v>58</v>
      </c>
      <c r="B61" s="111">
        <v>44633</v>
      </c>
      <c r="C61" t="s" s="112">
        <v>468</v>
      </c>
      <c r="D61" t="s" s="187">
        <v>86</v>
      </c>
      <c r="E61" s="116"/>
      <c r="F61" s="202">
        <v>1300</v>
      </c>
      <c r="G61" s="116"/>
      <c r="H61" s="116"/>
      <c r="I61" s="116"/>
      <c r="J61" s="116"/>
      <c r="K61" s="116"/>
      <c r="L61" s="116"/>
      <c r="M61" s="116">
        <f>M60+E61-SUM(F61:L61)</f>
        <v>75844</v>
      </c>
      <c r="N61" s="104"/>
      <c r="O61" s="105"/>
      <c r="P61" s="105"/>
      <c r="Q61" s="106"/>
    </row>
    <row r="62" ht="37.15" customHeight="1">
      <c r="A62" s="110">
        <v>59</v>
      </c>
      <c r="B62" s="111">
        <v>44647</v>
      </c>
      <c r="C62" t="s" s="112">
        <v>444</v>
      </c>
      <c r="D62" t="s" s="117">
        <v>86</v>
      </c>
      <c r="E62" s="116"/>
      <c r="F62" s="116"/>
      <c r="G62" s="202">
        <v>15290</v>
      </c>
      <c r="H62" s="116"/>
      <c r="I62" s="116"/>
      <c r="J62" s="116"/>
      <c r="K62" s="116"/>
      <c r="L62" s="116"/>
      <c r="M62" s="116">
        <f>M61+E62-SUM(F62:L62)</f>
        <v>60554</v>
      </c>
      <c r="N62" s="104"/>
      <c r="O62" s="105"/>
      <c r="P62" s="105"/>
      <c r="Q62" s="106"/>
    </row>
    <row r="63" ht="37.15" customHeight="1">
      <c r="A63" s="110">
        <v>60</v>
      </c>
      <c r="B63" s="111">
        <v>44647</v>
      </c>
      <c r="C63" t="s" s="112">
        <v>469</v>
      </c>
      <c r="D63" t="s" s="117">
        <v>86</v>
      </c>
      <c r="E63" s="116"/>
      <c r="F63" s="202">
        <v>2580</v>
      </c>
      <c r="G63" s="116"/>
      <c r="H63" s="116"/>
      <c r="I63" s="116"/>
      <c r="J63" s="116"/>
      <c r="K63" s="116"/>
      <c r="L63" s="116"/>
      <c r="M63" s="116">
        <f>M62+E63-SUM(F63:L63)</f>
        <v>57974</v>
      </c>
      <c r="N63" s="104"/>
      <c r="O63" s="105"/>
      <c r="P63" s="105"/>
      <c r="Q63" s="106"/>
    </row>
    <row r="64" ht="27" customHeight="1">
      <c r="A64" s="115"/>
      <c r="B64" s="115"/>
      <c r="C64" t="s" s="120">
        <v>121</v>
      </c>
      <c r="D64" s="113"/>
      <c r="E64" s="116">
        <f>SUM(E4:E63)</f>
        <v>432236</v>
      </c>
      <c r="F64" s="116">
        <f>SUM(F4:F63)</f>
        <v>339200</v>
      </c>
      <c r="G64" s="116">
        <f>SUM(G4:G63)</f>
        <v>30285</v>
      </c>
      <c r="H64" s="116">
        <f>SUM(H4:H63)</f>
        <v>3680</v>
      </c>
      <c r="I64" s="116">
        <f>SUM(I4:I63)</f>
        <v>1097</v>
      </c>
      <c r="J64" s="116">
        <f>SUM(J4:J63)</f>
        <v>0</v>
      </c>
      <c r="K64" s="116">
        <f>SUM(K4:K63)</f>
        <v>0</v>
      </c>
      <c r="L64" s="116">
        <f>SUM(L4:L63)</f>
        <v>0</v>
      </c>
      <c r="M64" s="116"/>
      <c r="N64" s="104"/>
      <c r="O64" s="105"/>
      <c r="P64" s="105"/>
      <c r="Q64" s="142">
        <f>SUM(F64:L64)</f>
        <v>374262</v>
      </c>
    </row>
    <row r="65" ht="14.45" customHeight="1">
      <c r="A65" s="125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7"/>
      <c r="O65" s="127"/>
      <c r="P65" s="127"/>
      <c r="Q65" s="143">
        <f>E64-Q64</f>
        <v>57974</v>
      </c>
    </row>
  </sheetData>
  <mergeCells count="7">
    <mergeCell ref="M2:M3"/>
    <mergeCell ref="F2:L2"/>
    <mergeCell ref="A2:A3"/>
    <mergeCell ref="B2:B3"/>
    <mergeCell ref="C2:C3"/>
    <mergeCell ref="D2:D3"/>
    <mergeCell ref="E2:E3"/>
  </mergeCells>
  <conditionalFormatting sqref="M4:M5 F5 E6:M14 E15:F46 M15 G16:M47 E47:E64 F48:M64 Q64">
    <cfRule type="cellIs" dxfId="5" priority="1" operator="lessThan" stopIfTrue="1">
      <formula>0</formula>
    </cfRule>
  </conditionalFormatting>
  <pageMargins left="0.511811" right="0.511811" top="0.748031" bottom="0.74803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45"/>
  <sheetViews>
    <sheetView workbookViewId="0" showGridLines="0" defaultGridColor="1"/>
  </sheetViews>
  <sheetFormatPr defaultColWidth="10.5" defaultRowHeight="13.5" customHeight="1" outlineLevelRow="0" outlineLevelCol="0"/>
  <cols>
    <col min="1" max="1" width="3.17188" style="205" customWidth="1"/>
    <col min="2" max="2" width="19.6719" style="205" customWidth="1"/>
    <col min="3" max="3" width="20.1719" style="205" customWidth="1"/>
    <col min="4" max="4" width="11.1719" style="205" customWidth="1"/>
    <col min="5" max="5" width="6.5" style="205" customWidth="1"/>
    <col min="6" max="6" width="11.1719" style="205" customWidth="1"/>
    <col min="7" max="7" width="6.5" style="205" customWidth="1"/>
    <col min="8" max="8" width="11.1719" style="205" customWidth="1"/>
    <col min="9" max="9" width="6.5" style="205" customWidth="1"/>
    <col min="10" max="10" width="11.1719" style="205" customWidth="1"/>
    <col min="11" max="11" width="12.8516" style="205" customWidth="1"/>
    <col min="12" max="12" width="13.5" style="205" customWidth="1"/>
    <col min="13" max="16384" width="10.5" style="205" customWidth="1"/>
  </cols>
  <sheetData>
    <row r="1" ht="17.25" customHeight="1">
      <c r="A1" s="89"/>
      <c r="B1" t="s" s="206">
        <v>471</v>
      </c>
      <c r="C1" s="89"/>
      <c r="D1" s="89"/>
      <c r="E1" s="89"/>
      <c r="F1" s="89"/>
      <c r="G1" s="89"/>
      <c r="H1" s="89"/>
      <c r="I1" s="89"/>
      <c r="J1" s="89"/>
      <c r="K1" s="89"/>
      <c r="L1" s="89"/>
    </row>
    <row r="2" ht="17.25" customHeight="1">
      <c r="A2" s="89"/>
      <c r="B2" t="s" s="207">
        <v>472</v>
      </c>
      <c r="C2" s="208"/>
      <c r="D2" s="209"/>
      <c r="E2" s="209"/>
      <c r="F2" s="209"/>
      <c r="G2" s="209"/>
      <c r="H2" s="209"/>
      <c r="I2" s="209"/>
      <c r="J2" s="209"/>
      <c r="K2" s="89"/>
      <c r="L2" s="148"/>
    </row>
    <row r="3" ht="18" customHeight="1">
      <c r="A3" s="210"/>
      <c r="B3" s="211"/>
      <c r="C3" s="211"/>
      <c r="D3" t="s" s="212">
        <v>473</v>
      </c>
      <c r="E3" s="213"/>
      <c r="F3" t="s" s="212">
        <v>474</v>
      </c>
      <c r="G3" s="213"/>
      <c r="H3" t="s" s="212">
        <v>475</v>
      </c>
      <c r="I3" s="213"/>
      <c r="J3" t="s" s="214">
        <v>121</v>
      </c>
      <c r="K3" s="215"/>
      <c r="L3" s="89"/>
    </row>
    <row r="4" ht="18" customHeight="1">
      <c r="A4" s="210"/>
      <c r="B4" s="216"/>
      <c r="C4" s="216"/>
      <c r="D4" t="s" s="217">
        <v>476</v>
      </c>
      <c r="E4" t="s" s="218">
        <v>477</v>
      </c>
      <c r="F4" t="s" s="217">
        <v>476</v>
      </c>
      <c r="G4" t="s" s="218">
        <v>477</v>
      </c>
      <c r="H4" t="s" s="217">
        <v>476</v>
      </c>
      <c r="I4" t="s" s="218">
        <v>477</v>
      </c>
      <c r="J4" s="219"/>
      <c r="K4" s="215"/>
      <c r="L4" s="89"/>
    </row>
    <row r="5" ht="18" customHeight="1">
      <c r="A5" s="210"/>
      <c r="B5" t="s" s="220">
        <v>478</v>
      </c>
      <c r="C5" t="s" s="221">
        <v>479</v>
      </c>
      <c r="D5" s="222">
        <v>830</v>
      </c>
      <c r="E5" s="223">
        <v>8</v>
      </c>
      <c r="F5" s="222">
        <v>300</v>
      </c>
      <c r="G5" s="224">
        <v>3</v>
      </c>
      <c r="H5" s="222">
        <v>300</v>
      </c>
      <c r="I5" s="224">
        <v>11</v>
      </c>
      <c r="J5" s="225">
        <f>D5*E5+F5*G5+H5*I5</f>
        <v>10840</v>
      </c>
      <c r="K5" s="215"/>
      <c r="L5" s="89"/>
    </row>
    <row r="6" ht="18" customHeight="1">
      <c r="A6" s="210"/>
      <c r="B6" s="226"/>
      <c r="C6" t="s" s="227">
        <v>480</v>
      </c>
      <c r="D6" s="228">
        <v>200</v>
      </c>
      <c r="E6" s="229">
        <v>8</v>
      </c>
      <c r="F6" s="228">
        <v>200</v>
      </c>
      <c r="G6" s="230">
        <v>3</v>
      </c>
      <c r="H6" s="228">
        <v>200</v>
      </c>
      <c r="I6" s="230">
        <v>11</v>
      </c>
      <c r="J6" s="231">
        <f>D6*E6+F6*G6+H6*I6</f>
        <v>4400</v>
      </c>
      <c r="K6" s="215"/>
      <c r="L6" s="89"/>
    </row>
    <row r="7" ht="18" customHeight="1">
      <c r="A7" s="210"/>
      <c r="B7" s="226"/>
      <c r="C7" t="s" s="227">
        <v>481</v>
      </c>
      <c r="D7" s="228">
        <v>780</v>
      </c>
      <c r="E7" s="229">
        <v>7</v>
      </c>
      <c r="F7" s="228">
        <v>740</v>
      </c>
      <c r="G7" s="230">
        <v>2</v>
      </c>
      <c r="H7" s="228">
        <v>740</v>
      </c>
      <c r="I7" s="230">
        <v>11</v>
      </c>
      <c r="J7" s="231">
        <f>D7*E7+F7*G7+H7*I7</f>
        <v>15080</v>
      </c>
      <c r="K7" s="232"/>
      <c r="L7" s="89"/>
    </row>
    <row r="8" ht="18" customHeight="1">
      <c r="A8" s="210"/>
      <c r="B8" s="226"/>
      <c r="C8" t="s" s="227">
        <v>482</v>
      </c>
      <c r="D8" s="228">
        <v>580</v>
      </c>
      <c r="E8" s="229">
        <v>8</v>
      </c>
      <c r="F8" s="228">
        <v>530</v>
      </c>
      <c r="G8" s="230">
        <v>3</v>
      </c>
      <c r="H8" s="228">
        <v>530</v>
      </c>
      <c r="I8" s="230">
        <v>11</v>
      </c>
      <c r="J8" s="231">
        <f>D8*E8+F8*G8+H8*I8</f>
        <v>12060</v>
      </c>
      <c r="K8" s="232"/>
      <c r="L8" s="89"/>
    </row>
    <row r="9" ht="18" customHeight="1">
      <c r="A9" s="210"/>
      <c r="B9" s="226"/>
      <c r="C9" t="s" s="227">
        <v>346</v>
      </c>
      <c r="D9" s="228">
        <v>680</v>
      </c>
      <c r="E9" s="229">
        <v>9</v>
      </c>
      <c r="F9" s="228">
        <v>640</v>
      </c>
      <c r="G9" s="230">
        <v>4</v>
      </c>
      <c r="H9" s="228">
        <v>640</v>
      </c>
      <c r="I9" s="230">
        <v>11</v>
      </c>
      <c r="J9" s="231">
        <f>D9*E9+F9*G9+H9*I9</f>
        <v>15720</v>
      </c>
      <c r="K9" s="232"/>
      <c r="L9" s="89"/>
    </row>
    <row r="10" ht="18" customHeight="1">
      <c r="A10" s="210"/>
      <c r="B10" s="226"/>
      <c r="C10" t="s" s="227">
        <v>483</v>
      </c>
      <c r="D10" s="228">
        <v>200</v>
      </c>
      <c r="E10" s="229"/>
      <c r="F10" s="228">
        <v>200</v>
      </c>
      <c r="G10" s="233"/>
      <c r="H10" s="228">
        <v>200</v>
      </c>
      <c r="I10" s="233"/>
      <c r="J10" s="231">
        <f>D10*E10+F10*G10+H10*I10</f>
        <v>0</v>
      </c>
      <c r="K10" t="s" s="234">
        <v>484</v>
      </c>
      <c r="L10" s="89"/>
    </row>
    <row r="11" ht="18" customHeight="1">
      <c r="A11" s="210"/>
      <c r="B11" s="226"/>
      <c r="C11" t="s" s="227">
        <v>485</v>
      </c>
      <c r="D11" s="228">
        <v>670</v>
      </c>
      <c r="E11" s="229"/>
      <c r="F11" s="228">
        <v>670</v>
      </c>
      <c r="G11" s="233"/>
      <c r="H11" s="228">
        <v>670</v>
      </c>
      <c r="I11" s="233"/>
      <c r="J11" s="231">
        <f>D11*E11+F11*G11+H11*I11</f>
        <v>0</v>
      </c>
      <c r="K11" t="s" s="234">
        <v>486</v>
      </c>
      <c r="L11" s="89"/>
    </row>
    <row r="12" ht="18" customHeight="1">
      <c r="A12" s="210"/>
      <c r="B12" s="226"/>
      <c r="C12" t="s" s="235">
        <v>487</v>
      </c>
      <c r="D12" s="236">
        <v>450</v>
      </c>
      <c r="E12" s="237">
        <v>8</v>
      </c>
      <c r="F12" s="236">
        <v>450</v>
      </c>
      <c r="G12" s="238">
        <v>4</v>
      </c>
      <c r="H12" s="236">
        <v>450</v>
      </c>
      <c r="I12" s="238">
        <v>11</v>
      </c>
      <c r="J12" s="239">
        <f>D12*E12+F12*G12+H12*I12</f>
        <v>10350</v>
      </c>
      <c r="K12" s="215"/>
      <c r="L12" s="89"/>
    </row>
    <row r="13" ht="18" customHeight="1">
      <c r="A13" s="210"/>
      <c r="B13" s="216"/>
      <c r="C13" t="s" s="240">
        <v>488</v>
      </c>
      <c r="D13" s="241">
        <f>SUM(D5:D12)</f>
        <v>4390</v>
      </c>
      <c r="E13" s="242"/>
      <c r="F13" s="241">
        <f>SUM(F5:F12)</f>
        <v>3730</v>
      </c>
      <c r="G13" s="243"/>
      <c r="H13" s="241">
        <f>SUM(H5:H12)</f>
        <v>3730</v>
      </c>
      <c r="I13" s="243"/>
      <c r="J13" s="244">
        <f>SUM(J5:J12)</f>
        <v>68450</v>
      </c>
      <c r="K13" s="215"/>
      <c r="L13" s="89"/>
    </row>
    <row r="14" ht="18" customHeight="1">
      <c r="A14" s="210"/>
      <c r="B14" t="s" s="220">
        <v>39</v>
      </c>
      <c r="C14" t="s" s="221">
        <v>489</v>
      </c>
      <c r="D14" s="222">
        <f>J14/24</f>
        <v>200.75</v>
      </c>
      <c r="E14" s="223">
        <v>9</v>
      </c>
      <c r="F14" s="222">
        <f>D14</f>
        <v>200.75</v>
      </c>
      <c r="G14" s="224">
        <v>4</v>
      </c>
      <c r="H14" s="222">
        <f>D14</f>
        <v>200.75</v>
      </c>
      <c r="I14" s="224">
        <v>11</v>
      </c>
      <c r="J14" s="225">
        <v>4818</v>
      </c>
      <c r="K14" s="215"/>
      <c r="L14" s="89"/>
    </row>
    <row r="15" ht="18" customHeight="1">
      <c r="A15" s="210"/>
      <c r="B15" s="226"/>
      <c r="C15" t="s" s="227">
        <v>490</v>
      </c>
      <c r="D15" s="228">
        <f>J15/24</f>
        <v>41.25</v>
      </c>
      <c r="E15" s="229">
        <v>9</v>
      </c>
      <c r="F15" s="228">
        <f>D15</f>
        <v>41.25</v>
      </c>
      <c r="G15" s="230">
        <v>4</v>
      </c>
      <c r="H15" s="228">
        <f>D15</f>
        <v>41.25</v>
      </c>
      <c r="I15" s="230">
        <v>11</v>
      </c>
      <c r="J15" s="231">
        <v>990</v>
      </c>
      <c r="K15" s="215"/>
      <c r="L15" s="89"/>
    </row>
    <row r="16" ht="18" customHeight="1">
      <c r="A16" s="210"/>
      <c r="B16" s="226"/>
      <c r="C16" t="s" s="227">
        <v>249</v>
      </c>
      <c r="D16" s="228">
        <f>J16/24</f>
        <v>141</v>
      </c>
      <c r="E16" s="229">
        <v>9</v>
      </c>
      <c r="F16" s="228">
        <f>D16</f>
        <v>141</v>
      </c>
      <c r="G16" s="230">
        <v>4</v>
      </c>
      <c r="H16" s="228">
        <f>D16</f>
        <v>141</v>
      </c>
      <c r="I16" s="245">
        <v>11</v>
      </c>
      <c r="J16" s="246">
        <f>1720+1664</f>
        <v>3384</v>
      </c>
      <c r="K16" s="215"/>
      <c r="L16" s="89"/>
    </row>
    <row r="17" ht="18" customHeight="1">
      <c r="A17" s="210"/>
      <c r="B17" s="226"/>
      <c r="C17" t="s" s="235">
        <v>115</v>
      </c>
      <c r="D17" s="247">
        <v>59.736</v>
      </c>
      <c r="E17" s="237">
        <v>6</v>
      </c>
      <c r="F17" s="247">
        <f>D17</f>
        <v>59.736</v>
      </c>
      <c r="G17" s="238">
        <v>2</v>
      </c>
      <c r="H17" s="247">
        <f>D17</f>
        <v>59.736</v>
      </c>
      <c r="I17" s="238">
        <v>11</v>
      </c>
      <c r="J17" s="239">
        <f>D17*E17+F17*G17+H17*I17</f>
        <v>1134.984</v>
      </c>
      <c r="K17" s="215"/>
      <c r="L17" s="89"/>
    </row>
    <row r="18" ht="18" customHeight="1">
      <c r="A18" s="210"/>
      <c r="B18" s="226"/>
      <c r="C18" t="s" s="240">
        <v>491</v>
      </c>
      <c r="D18" s="241">
        <f>SUM(D14:D17)</f>
        <v>442.736</v>
      </c>
      <c r="E18" s="242"/>
      <c r="F18" s="248">
        <f>SUM(F14:F17)</f>
        <v>442.736</v>
      </c>
      <c r="G18" s="249"/>
      <c r="H18" s="241">
        <f>SUM(H14:H17)</f>
        <v>442.736</v>
      </c>
      <c r="I18" s="243"/>
      <c r="J18" s="244">
        <f>SUM(J14:J17)</f>
        <v>10326.984</v>
      </c>
      <c r="K18" s="215"/>
      <c r="L18" s="89"/>
    </row>
    <row r="19" ht="18" customHeight="1">
      <c r="A19" s="210"/>
      <c r="B19" s="226"/>
      <c r="C19" t="s" s="64">
        <v>492</v>
      </c>
      <c r="D19" s="250">
        <f>D32</f>
        <v>8346.07142</v>
      </c>
      <c r="E19" s="251"/>
      <c r="F19" s="250">
        <f>F32</f>
        <v>8346.07142</v>
      </c>
      <c r="G19" s="252"/>
      <c r="H19" s="250">
        <f>H32</f>
        <v>3964.28571</v>
      </c>
      <c r="I19" s="252"/>
      <c r="J19" s="253">
        <f>K27+K30+K31</f>
        <v>110335</v>
      </c>
      <c r="K19" s="215"/>
      <c r="L19" s="89"/>
    </row>
    <row r="20" ht="18" customHeight="1">
      <c r="A20" s="210"/>
      <c r="B20" s="216"/>
      <c r="C20" t="s" s="240">
        <v>493</v>
      </c>
      <c r="D20" s="241">
        <f>D19</f>
        <v>8346.07142</v>
      </c>
      <c r="E20" s="242"/>
      <c r="F20" s="241">
        <f>F19</f>
        <v>8346.07142</v>
      </c>
      <c r="G20" s="243"/>
      <c r="H20" s="241">
        <f>H19</f>
        <v>3964.28571</v>
      </c>
      <c r="I20" s="243"/>
      <c r="J20" s="244">
        <f>J19</f>
        <v>110335</v>
      </c>
      <c r="K20" s="215"/>
      <c r="L20" s="89"/>
    </row>
    <row r="21" ht="18" customHeight="1">
      <c r="A21" s="210"/>
      <c r="B21" t="s" s="254">
        <v>494</v>
      </c>
      <c r="C21" t="s" s="254">
        <v>495</v>
      </c>
      <c r="D21" s="255">
        <f>D13+D18+D20</f>
        <v>13178.80742</v>
      </c>
      <c r="E21" s="255"/>
      <c r="F21" s="255">
        <f>F13+F18+F20</f>
        <v>12518.80742</v>
      </c>
      <c r="G21" s="255"/>
      <c r="H21" s="256">
        <f>H13+H18+H20</f>
        <v>8137.02171</v>
      </c>
      <c r="I21" s="257"/>
      <c r="J21" s="255">
        <f>J13+J18+J20</f>
        <v>189111.984</v>
      </c>
      <c r="K21" s="215"/>
      <c r="L21" s="89"/>
    </row>
    <row r="22" ht="14.45" customHeight="1">
      <c r="A22" s="89"/>
      <c r="B22" s="258"/>
      <c r="C22" s="258"/>
      <c r="D22" s="258"/>
      <c r="E22" s="258"/>
      <c r="F22" s="258"/>
      <c r="G22" s="258"/>
      <c r="H22" t="s" s="259">
        <v>496</v>
      </c>
      <c r="I22" s="258"/>
      <c r="J22" s="260">
        <v>22000</v>
      </c>
      <c r="K22" s="89"/>
      <c r="L22" s="89"/>
    </row>
    <row r="23" ht="14.45" customHeight="1">
      <c r="A23" s="89"/>
      <c r="B23" s="89"/>
      <c r="C23" s="89"/>
      <c r="D23" s="89"/>
      <c r="E23" s="89"/>
      <c r="F23" s="89"/>
      <c r="G23" s="89"/>
      <c r="H23" t="s" s="261">
        <v>497</v>
      </c>
      <c r="I23" s="89"/>
      <c r="J23" s="88">
        <f>J21-J22</f>
        <v>167111.984</v>
      </c>
      <c r="K23" s="89"/>
      <c r="L23" s="89"/>
    </row>
    <row r="24" ht="17.25" customHeight="1">
      <c r="A24" s="89"/>
      <c r="B24" t="s" s="262">
        <v>498</v>
      </c>
      <c r="C24" s="149"/>
      <c r="D24" s="149"/>
      <c r="E24" s="149"/>
      <c r="F24" s="149"/>
      <c r="G24" s="149"/>
      <c r="H24" s="149"/>
      <c r="I24" s="149"/>
      <c r="J24" s="149"/>
      <c r="K24" s="149"/>
      <c r="L24" s="89"/>
    </row>
    <row r="25" ht="18" customHeight="1">
      <c r="A25" s="263"/>
      <c r="B25" t="s" s="264">
        <v>499</v>
      </c>
      <c r="C25" s="265"/>
      <c r="D25" t="s" s="266">
        <v>473</v>
      </c>
      <c r="E25" s="267"/>
      <c r="F25" t="s" s="266">
        <v>474</v>
      </c>
      <c r="G25" s="267"/>
      <c r="H25" t="s" s="266">
        <v>500</v>
      </c>
      <c r="I25" s="267"/>
      <c r="J25" t="s" s="268">
        <v>121</v>
      </c>
      <c r="K25" s="269"/>
      <c r="L25" s="270"/>
    </row>
    <row r="26" ht="18" customHeight="1">
      <c r="A26" s="263"/>
      <c r="B26" s="271"/>
      <c r="C26" s="272"/>
      <c r="D26" t="s" s="273">
        <v>501</v>
      </c>
      <c r="E26" t="s" s="274">
        <v>477</v>
      </c>
      <c r="F26" t="s" s="273">
        <v>501</v>
      </c>
      <c r="G26" t="s" s="274">
        <v>477</v>
      </c>
      <c r="H26" t="s" s="273">
        <v>501</v>
      </c>
      <c r="I26" t="s" s="274">
        <v>477</v>
      </c>
      <c r="J26" s="219"/>
      <c r="K26" s="275"/>
      <c r="L26" s="270"/>
    </row>
    <row r="27" ht="18" customHeight="1">
      <c r="A27" s="263"/>
      <c r="B27" t="s" s="276">
        <v>502</v>
      </c>
      <c r="C27" s="277"/>
      <c r="D27" s="278"/>
      <c r="E27" s="279"/>
      <c r="F27" s="278"/>
      <c r="G27" s="280"/>
      <c r="H27" s="278"/>
      <c r="I27" s="280"/>
      <c r="J27" s="225">
        <f>SUM(J28:J29)</f>
        <v>72321.428474999993</v>
      </c>
      <c r="K27" s="281">
        <v>90000</v>
      </c>
      <c r="L27" s="282">
        <f>K27/(L28+L29)</f>
        <v>3214.285714285710</v>
      </c>
    </row>
    <row r="28" ht="18" customHeight="1">
      <c r="A28" s="263"/>
      <c r="B28" t="s" s="283">
        <v>503</v>
      </c>
      <c r="C28" t="s" s="227">
        <v>504</v>
      </c>
      <c r="D28" s="228">
        <f t="shared" si="44" ref="D28:F29">3214.28571</f>
        <v>3214.28571</v>
      </c>
      <c r="E28" s="229">
        <v>5</v>
      </c>
      <c r="F28" s="228">
        <f t="shared" si="44"/>
        <v>3214.28571</v>
      </c>
      <c r="G28" s="230">
        <v>2</v>
      </c>
      <c r="H28" s="228">
        <f t="shared" si="46" ref="H28:H29">3214.28571/2</f>
        <v>1607.142855</v>
      </c>
      <c r="I28" s="230">
        <v>11</v>
      </c>
      <c r="J28" s="231">
        <f>D28*E28+F28*G28+H28*I28/2</f>
        <v>31339.2856725</v>
      </c>
      <c r="K28" s="284"/>
      <c r="L28" s="282">
        <f>E28+G28+I28/2</f>
        <v>12.5</v>
      </c>
    </row>
    <row r="29" ht="18" customHeight="1">
      <c r="A29" s="263"/>
      <c r="B29" s="285"/>
      <c r="C29" t="s" s="235">
        <v>505</v>
      </c>
      <c r="D29" s="236">
        <f t="shared" si="44"/>
        <v>3214.28571</v>
      </c>
      <c r="E29" s="237">
        <v>6</v>
      </c>
      <c r="F29" s="236">
        <f t="shared" si="44"/>
        <v>3214.28571</v>
      </c>
      <c r="G29" s="238">
        <v>4</v>
      </c>
      <c r="H29" s="236">
        <f t="shared" si="46"/>
        <v>1607.142855</v>
      </c>
      <c r="I29" s="238">
        <v>11</v>
      </c>
      <c r="J29" s="239">
        <f>D29*E29+F29*G29+H29*I29/2</f>
        <v>40982.1428025</v>
      </c>
      <c r="K29" s="286"/>
      <c r="L29" s="282">
        <f>E29+G29+I29/2</f>
        <v>15.5</v>
      </c>
    </row>
    <row r="30" ht="18" customHeight="1">
      <c r="A30" s="263"/>
      <c r="B30" t="s" s="287">
        <v>506</v>
      </c>
      <c r="C30" t="s" s="221">
        <v>507</v>
      </c>
      <c r="D30" s="222">
        <f>L30</f>
        <v>750</v>
      </c>
      <c r="E30" s="223">
        <v>9</v>
      </c>
      <c r="F30" s="222">
        <f>L30</f>
        <v>750</v>
      </c>
      <c r="G30" s="224">
        <v>4</v>
      </c>
      <c r="H30" s="222">
        <f>L30</f>
        <v>750</v>
      </c>
      <c r="I30" s="224">
        <v>11</v>
      </c>
      <c r="J30" s="225"/>
      <c r="K30" s="288">
        <f>D30*E30+F30*G30+H30*I30</f>
        <v>18000</v>
      </c>
      <c r="L30" s="282">
        <f>18000/24</f>
        <v>750</v>
      </c>
    </row>
    <row r="31" ht="28.5" customHeight="1">
      <c r="A31" s="263"/>
      <c r="B31" s="285"/>
      <c r="C31" t="s" s="289">
        <v>508</v>
      </c>
      <c r="D31" s="290">
        <v>1167.5</v>
      </c>
      <c r="E31" s="237"/>
      <c r="F31" s="290">
        <v>1167.5</v>
      </c>
      <c r="G31" s="291"/>
      <c r="H31" s="236"/>
      <c r="I31" s="291"/>
      <c r="J31" s="239"/>
      <c r="K31" s="292">
        <v>2335</v>
      </c>
      <c r="L31" s="270"/>
    </row>
    <row r="32" ht="18" customHeight="1">
      <c r="A32" s="263"/>
      <c r="B32" t="s" s="293">
        <v>121</v>
      </c>
      <c r="C32" s="294"/>
      <c r="D32" s="295">
        <f>SUM(D28:D31)</f>
        <v>8346.07142</v>
      </c>
      <c r="E32" s="295"/>
      <c r="F32" s="295">
        <f>SUM(F28:F31)</f>
        <v>8346.07142</v>
      </c>
      <c r="G32" s="295"/>
      <c r="H32" s="295">
        <f>SUM(H28:H31)</f>
        <v>3964.28571</v>
      </c>
      <c r="I32" s="295"/>
      <c r="J32" s="295"/>
      <c r="K32" s="296">
        <f>SUM(K27:K31)</f>
        <v>110335</v>
      </c>
      <c r="L32" s="270"/>
    </row>
    <row r="33" ht="18" customHeight="1">
      <c r="A33" s="263"/>
      <c r="B33" t="s" s="297">
        <v>509</v>
      </c>
      <c r="C33" s="298"/>
      <c r="D33" s="299"/>
      <c r="E33" s="299"/>
      <c r="F33" s="299"/>
      <c r="G33" s="298"/>
      <c r="H33" s="299"/>
      <c r="I33" s="300"/>
      <c r="J33" s="301"/>
      <c r="K33" s="302"/>
      <c r="L33" s="270"/>
    </row>
    <row r="34" ht="18" customHeight="1">
      <c r="A34" s="263"/>
      <c r="B34" t="s" s="303">
        <v>510</v>
      </c>
      <c r="C34" s="304"/>
      <c r="D34" s="304"/>
      <c r="E34" s="304"/>
      <c r="F34" s="304"/>
      <c r="G34" s="304"/>
      <c r="H34" s="304"/>
      <c r="I34" s="304"/>
      <c r="J34" s="305"/>
      <c r="K34" s="306"/>
      <c r="L34" s="270"/>
    </row>
    <row r="35" ht="18" customHeight="1">
      <c r="A35" s="263"/>
      <c r="B35" t="s" s="303">
        <v>511</v>
      </c>
      <c r="C35" s="304"/>
      <c r="D35" s="304"/>
      <c r="E35" s="304"/>
      <c r="F35" s="304"/>
      <c r="G35" s="304"/>
      <c r="H35" s="304"/>
      <c r="I35" s="304"/>
      <c r="J35" s="304"/>
      <c r="K35" s="306"/>
      <c r="L35" s="270"/>
    </row>
    <row r="36" ht="18" customHeight="1">
      <c r="A36" s="263"/>
      <c r="B36" t="s" s="303">
        <v>512</v>
      </c>
      <c r="C36" s="304"/>
      <c r="D36" s="304"/>
      <c r="E36" s="304"/>
      <c r="F36" s="304"/>
      <c r="G36" s="304"/>
      <c r="H36" s="304"/>
      <c r="I36" s="304"/>
      <c r="J36" s="304"/>
      <c r="K36" s="306"/>
      <c r="L36" s="270"/>
    </row>
    <row r="37" ht="18" customHeight="1">
      <c r="A37" s="263"/>
      <c r="B37" t="s" s="303">
        <v>513</v>
      </c>
      <c r="C37" s="304"/>
      <c r="D37" s="304"/>
      <c r="E37" s="304"/>
      <c r="F37" s="304"/>
      <c r="G37" s="304"/>
      <c r="H37" s="304"/>
      <c r="I37" s="304"/>
      <c r="J37" s="304"/>
      <c r="K37" s="306"/>
      <c r="L37" s="270"/>
    </row>
    <row r="38" ht="18" customHeight="1">
      <c r="A38" s="263"/>
      <c r="B38" t="s" s="307">
        <v>514</v>
      </c>
      <c r="C38" t="s" s="308">
        <v>515</v>
      </c>
      <c r="D38" s="304"/>
      <c r="E38" s="304"/>
      <c r="F38" s="304"/>
      <c r="G38" s="304"/>
      <c r="H38" s="304"/>
      <c r="I38" s="304"/>
      <c r="J38" s="304"/>
      <c r="K38" s="306"/>
      <c r="L38" s="270"/>
    </row>
    <row r="39" ht="18" customHeight="1">
      <c r="A39" s="263"/>
      <c r="B39" t="s" s="309">
        <v>516</v>
      </c>
      <c r="C39" t="s" s="310">
        <v>517</v>
      </c>
      <c r="D39" s="311"/>
      <c r="E39" s="311"/>
      <c r="F39" s="311"/>
      <c r="G39" s="311"/>
      <c r="H39" s="311"/>
      <c r="I39" s="311"/>
      <c r="J39" s="311"/>
      <c r="K39" s="312"/>
      <c r="L39" s="270"/>
    </row>
    <row r="40" ht="14.95" customHeight="1">
      <c r="A40" s="89"/>
      <c r="B40" s="177"/>
      <c r="C40" s="177"/>
      <c r="D40" s="177"/>
      <c r="E40" s="177"/>
      <c r="F40" s="177"/>
      <c r="G40" s="177"/>
      <c r="H40" s="177"/>
      <c r="I40" s="177"/>
      <c r="J40" s="313"/>
      <c r="K40" s="314"/>
      <c r="L40" s="89"/>
    </row>
    <row r="41" ht="14.45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</row>
    <row r="42" ht="14.45" customHeight="1">
      <c r="A42" s="89"/>
      <c r="B42" s="89"/>
      <c r="C42" s="89"/>
      <c r="D42" s="89"/>
      <c r="E42" s="89"/>
      <c r="F42" s="89"/>
      <c r="G42" s="89"/>
      <c r="H42" s="89"/>
      <c r="I42" s="89"/>
      <c r="J42" s="209"/>
      <c r="K42" s="89"/>
      <c r="L42" s="89"/>
    </row>
    <row r="43" ht="14.25" customHeight="1">
      <c r="A43" s="89"/>
      <c r="B43" t="s" s="315">
        <v>518</v>
      </c>
      <c r="C43" t="s" s="316">
        <v>519</v>
      </c>
      <c r="D43" s="89"/>
      <c r="E43" s="89"/>
      <c r="F43" s="89"/>
      <c r="G43" s="89"/>
      <c r="H43" s="88">
        <v>2000</v>
      </c>
      <c r="I43" s="317">
        <v>11</v>
      </c>
      <c r="J43" s="253">
        <f>D43*E43+H43*I43</f>
        <v>22000</v>
      </c>
      <c r="K43" s="215"/>
      <c r="L43" s="89"/>
    </row>
    <row r="44" ht="14.25" customHeight="1">
      <c r="A44" s="89"/>
      <c r="B44" t="s" s="315">
        <v>520</v>
      </c>
      <c r="C44" t="s" s="316">
        <v>521</v>
      </c>
      <c r="D44" s="89"/>
      <c r="E44" s="89"/>
      <c r="F44" s="89"/>
      <c r="G44" s="89"/>
      <c r="H44" s="88">
        <v>6000</v>
      </c>
      <c r="I44" s="317">
        <v>11</v>
      </c>
      <c r="J44" s="253">
        <f>D44*E44+H44*I44</f>
        <v>66000</v>
      </c>
      <c r="K44" s="215"/>
      <c r="L44" s="89"/>
    </row>
    <row r="45" ht="14.45" customHeight="1">
      <c r="A45" s="89"/>
      <c r="B45" s="318"/>
      <c r="C45" t="s" s="316">
        <v>121</v>
      </c>
      <c r="D45" s="89"/>
      <c r="E45" s="89"/>
      <c r="F45" s="89"/>
      <c r="G45" s="89"/>
      <c r="H45" s="89"/>
      <c r="I45" s="89"/>
      <c r="J45" s="319">
        <f>J21</f>
        <v>189111.984</v>
      </c>
      <c r="K45" s="89"/>
      <c r="L45" s="89"/>
    </row>
  </sheetData>
  <mergeCells count="5">
    <mergeCell ref="D3:E3"/>
    <mergeCell ref="F3:G3"/>
    <mergeCell ref="H3:I3"/>
    <mergeCell ref="H22:I22"/>
    <mergeCell ref="H23:I23"/>
  </mergeCells>
  <conditionalFormatting sqref="D5:F21 H5:H20 J5:J21 G21:H21 D27:F32 H27:H31 J27:J31 G32:J32 D33:F33 H33 J33 J43:J45">
    <cfRule type="cellIs" dxfId="6" priority="1" operator="lessThan" stopIfTrue="1">
      <formula>0</formula>
    </cfRule>
  </conditionalFormatting>
  <pageMargins left="0.590551" right="0.590551" top="0.590551" bottom="0.393701" header="0.511811" footer="0.51181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41"/>
  <sheetViews>
    <sheetView workbookViewId="0" showGridLines="0" defaultGridColor="1"/>
  </sheetViews>
  <sheetFormatPr defaultColWidth="10.5" defaultRowHeight="13.5" customHeight="1" outlineLevelRow="0" outlineLevelCol="0"/>
  <cols>
    <col min="1" max="1" width="3.17188" style="320" customWidth="1"/>
    <col min="2" max="2" width="26.8516" style="320" customWidth="1"/>
    <col min="3" max="3" width="20.1719" style="320" customWidth="1"/>
    <col min="4" max="4" width="11.1719" style="320" customWidth="1"/>
    <col min="5" max="5" width="6.5" style="320" customWidth="1"/>
    <col min="6" max="6" width="9.35156" style="320" customWidth="1"/>
    <col min="7" max="7" width="6.5" style="320" customWidth="1"/>
    <col min="8" max="8" width="11.1719" style="320" customWidth="1"/>
    <col min="9" max="9" width="6.5" style="320" customWidth="1"/>
    <col min="10" max="10" width="11.1719" style="320" customWidth="1"/>
    <col min="11" max="11" width="6.5" style="320" customWidth="1"/>
    <col min="12" max="12" width="11.1719" style="320" customWidth="1"/>
    <col min="13" max="13" width="12.8516" style="320" customWidth="1"/>
    <col min="14" max="14" width="13.5" style="320" customWidth="1"/>
    <col min="15" max="15" width="14.6719" style="320" customWidth="1"/>
    <col min="16" max="19" width="10.5" style="320" customWidth="1"/>
    <col min="20" max="16384" width="10.5" style="320" customWidth="1"/>
  </cols>
  <sheetData>
    <row r="1" ht="17.25" customHeight="1">
      <c r="A1" s="89"/>
      <c r="B1" t="s" s="206">
        <v>523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321"/>
      <c r="N1" t="s" s="322">
        <v>473</v>
      </c>
      <c r="O1" t="s" s="323">
        <v>524</v>
      </c>
      <c r="P1" t="s" s="323">
        <v>474</v>
      </c>
      <c r="Q1" t="s" s="324">
        <v>475</v>
      </c>
      <c r="R1" s="215"/>
      <c r="S1" s="89"/>
    </row>
    <row r="2" ht="17.25" customHeight="1">
      <c r="A2" s="89"/>
      <c r="B2" t="s" s="262">
        <v>472</v>
      </c>
      <c r="C2" s="325"/>
      <c r="D2" s="149"/>
      <c r="E2" s="149"/>
      <c r="F2" s="149"/>
      <c r="G2" s="149"/>
      <c r="H2" s="149"/>
      <c r="I2" s="149"/>
      <c r="J2" s="149"/>
      <c r="K2" s="149"/>
      <c r="L2" s="326"/>
      <c r="M2" t="s" s="327">
        <v>525</v>
      </c>
      <c r="N2" t="s" s="328">
        <v>106</v>
      </c>
      <c r="O2" t="s" s="329">
        <v>526</v>
      </c>
      <c r="P2" t="s" s="329">
        <v>212</v>
      </c>
      <c r="Q2" t="s" s="330">
        <v>131</v>
      </c>
      <c r="R2" s="215"/>
      <c r="S2" s="89"/>
    </row>
    <row r="3" ht="18" customHeight="1">
      <c r="A3" s="263"/>
      <c r="B3" s="331"/>
      <c r="C3" s="265"/>
      <c r="D3" t="s" s="332">
        <v>473</v>
      </c>
      <c r="E3" s="333"/>
      <c r="F3" t="s" s="332">
        <v>524</v>
      </c>
      <c r="G3" s="333"/>
      <c r="H3" t="s" s="332">
        <v>474</v>
      </c>
      <c r="I3" s="333"/>
      <c r="J3" t="s" s="332">
        <v>475</v>
      </c>
      <c r="K3" s="333"/>
      <c r="L3" t="s" s="334">
        <v>121</v>
      </c>
      <c r="M3" s="335"/>
      <c r="N3" t="s" s="336">
        <v>89</v>
      </c>
      <c r="O3" t="s" s="337">
        <v>527</v>
      </c>
      <c r="P3" t="s" s="337">
        <v>528</v>
      </c>
      <c r="Q3" t="s" s="338">
        <v>258</v>
      </c>
      <c r="R3" s="215"/>
      <c r="S3" s="89"/>
    </row>
    <row r="4" ht="18" customHeight="1">
      <c r="A4" s="263"/>
      <c r="B4" s="271"/>
      <c r="C4" s="272"/>
      <c r="D4" t="s" s="273">
        <v>476</v>
      </c>
      <c r="E4" t="s" s="274">
        <v>477</v>
      </c>
      <c r="F4" t="s" s="273">
        <v>476</v>
      </c>
      <c r="G4" t="s" s="274">
        <v>477</v>
      </c>
      <c r="H4" t="s" s="273">
        <v>476</v>
      </c>
      <c r="I4" t="s" s="274">
        <v>477</v>
      </c>
      <c r="J4" t="s" s="273">
        <v>476</v>
      </c>
      <c r="K4" t="s" s="274">
        <v>477</v>
      </c>
      <c r="L4" s="339"/>
      <c r="M4" s="340"/>
      <c r="N4" t="s" s="341">
        <v>529</v>
      </c>
      <c r="O4" s="342"/>
      <c r="P4" s="342"/>
      <c r="Q4" t="s" s="338">
        <v>526</v>
      </c>
      <c r="R4" s="215"/>
      <c r="S4" s="89"/>
    </row>
    <row r="5" ht="18" customHeight="1">
      <c r="A5" s="263"/>
      <c r="B5" t="s" s="264">
        <v>478</v>
      </c>
      <c r="C5" t="s" s="343">
        <v>479</v>
      </c>
      <c r="D5" s="344">
        <v>830</v>
      </c>
      <c r="E5" s="345">
        <v>5</v>
      </c>
      <c r="F5" s="344">
        <v>300</v>
      </c>
      <c r="G5" s="345">
        <v>2</v>
      </c>
      <c r="H5" s="344">
        <v>300</v>
      </c>
      <c r="I5" s="345">
        <v>2</v>
      </c>
      <c r="J5" s="344">
        <v>300</v>
      </c>
      <c r="K5" s="345">
        <v>6</v>
      </c>
      <c r="L5" s="346">
        <f>D5*E5+F5*G5+H5*I5+J5*K5</f>
        <v>7150</v>
      </c>
      <c r="M5" s="340"/>
      <c r="N5" t="s" s="336">
        <v>86</v>
      </c>
      <c r="O5" s="342"/>
      <c r="P5" s="342"/>
      <c r="Q5" t="s" s="338">
        <v>530</v>
      </c>
      <c r="R5" s="215"/>
      <c r="S5" s="89"/>
    </row>
    <row r="6" ht="18" customHeight="1">
      <c r="A6" s="263"/>
      <c r="B6" s="347"/>
      <c r="C6" t="s" s="227">
        <v>480</v>
      </c>
      <c r="D6" s="348">
        <v>250</v>
      </c>
      <c r="E6" s="349">
        <v>5</v>
      </c>
      <c r="F6" s="348">
        <v>250</v>
      </c>
      <c r="G6" s="349">
        <v>2</v>
      </c>
      <c r="H6" s="348">
        <v>250</v>
      </c>
      <c r="I6" s="349">
        <v>2</v>
      </c>
      <c r="J6" s="348">
        <v>250</v>
      </c>
      <c r="K6" s="349">
        <f>Q9</f>
        <v>6</v>
      </c>
      <c r="L6" s="350">
        <f>D6*E6+F6*G6+H6*I6+J6*K6</f>
        <v>3750</v>
      </c>
      <c r="M6" s="340"/>
      <c r="N6" t="s" s="336">
        <v>530</v>
      </c>
      <c r="O6" s="342"/>
      <c r="P6" s="342"/>
      <c r="Q6" t="s" s="338">
        <v>333</v>
      </c>
      <c r="R6" s="215"/>
      <c r="S6" s="89"/>
    </row>
    <row r="7" ht="18" customHeight="1">
      <c r="A7" s="263"/>
      <c r="B7" s="347"/>
      <c r="C7" t="s" s="227">
        <v>481</v>
      </c>
      <c r="D7" s="348">
        <v>770</v>
      </c>
      <c r="E7" s="349">
        <v>6</v>
      </c>
      <c r="F7" s="348">
        <v>770</v>
      </c>
      <c r="G7" s="349">
        <v>2</v>
      </c>
      <c r="H7" s="348">
        <v>740</v>
      </c>
      <c r="I7" s="349">
        <v>2</v>
      </c>
      <c r="J7" s="348">
        <v>740</v>
      </c>
      <c r="K7" s="349">
        <v>7</v>
      </c>
      <c r="L7" s="351">
        <f>D7*E7+F7*G7+H7*I7+J7*K7</f>
        <v>12820</v>
      </c>
      <c r="M7" s="352"/>
      <c r="N7" t="s" s="341">
        <v>333</v>
      </c>
      <c r="O7" s="342"/>
      <c r="P7" s="342"/>
      <c r="Q7" t="s" s="338">
        <v>135</v>
      </c>
      <c r="R7" s="215"/>
      <c r="S7" s="89"/>
    </row>
    <row r="8" ht="18" customHeight="1">
      <c r="A8" s="263"/>
      <c r="B8" s="347"/>
      <c r="C8" t="s" s="227">
        <v>482</v>
      </c>
      <c r="D8" s="348">
        <v>570</v>
      </c>
      <c r="E8" s="349">
        <v>5</v>
      </c>
      <c r="F8" s="348">
        <v>570</v>
      </c>
      <c r="G8" s="349">
        <v>2</v>
      </c>
      <c r="H8" s="348">
        <v>530</v>
      </c>
      <c r="I8" s="349">
        <v>2</v>
      </c>
      <c r="J8" s="348">
        <v>530</v>
      </c>
      <c r="K8" s="349">
        <v>7</v>
      </c>
      <c r="L8" s="351">
        <f>D8*E8+F8*G8+H8*I8+J8*K8</f>
        <v>8760</v>
      </c>
      <c r="M8" s="352"/>
      <c r="N8" s="353"/>
      <c r="O8" s="354"/>
      <c r="P8" s="354"/>
      <c r="Q8" t="s" s="355">
        <v>214</v>
      </c>
      <c r="R8" s="215"/>
      <c r="S8" s="89"/>
    </row>
    <row r="9" ht="18" customHeight="1">
      <c r="A9" s="263"/>
      <c r="B9" s="347"/>
      <c r="C9" t="s" s="227">
        <v>346</v>
      </c>
      <c r="D9" s="348">
        <v>660</v>
      </c>
      <c r="E9" s="349">
        <v>5</v>
      </c>
      <c r="F9" s="348">
        <v>660</v>
      </c>
      <c r="G9" s="349">
        <v>2</v>
      </c>
      <c r="H9" s="348">
        <v>630</v>
      </c>
      <c r="I9" s="349">
        <v>2</v>
      </c>
      <c r="J9" s="348">
        <v>630</v>
      </c>
      <c r="K9" s="349">
        <v>7</v>
      </c>
      <c r="L9" s="351">
        <f>D9*E9+F9*G9+H9*I9+J9*K9</f>
        <v>10290</v>
      </c>
      <c r="M9" s="352"/>
      <c r="N9" s="356">
        <v>6</v>
      </c>
      <c r="O9" s="357">
        <v>2</v>
      </c>
      <c r="P9" s="357">
        <v>2</v>
      </c>
      <c r="Q9" s="358">
        <v>6</v>
      </c>
      <c r="R9" s="215"/>
      <c r="S9" s="89"/>
    </row>
    <row r="10" ht="18" customHeight="1">
      <c r="A10" s="263"/>
      <c r="B10" s="347"/>
      <c r="C10" t="s" s="227">
        <v>531</v>
      </c>
      <c r="D10" s="348">
        <v>500</v>
      </c>
      <c r="E10" s="349">
        <v>6</v>
      </c>
      <c r="F10" s="348">
        <v>500</v>
      </c>
      <c r="G10" s="349">
        <v>2</v>
      </c>
      <c r="H10" s="348">
        <v>500</v>
      </c>
      <c r="I10" s="349">
        <v>2</v>
      </c>
      <c r="J10" s="348">
        <v>500</v>
      </c>
      <c r="K10" s="349">
        <f>Q9</f>
        <v>6</v>
      </c>
      <c r="L10" s="350">
        <f>D10*E10+F10*G10+H10*I10+J10*K10</f>
        <v>8000</v>
      </c>
      <c r="M10" s="359"/>
      <c r="N10" s="360"/>
      <c r="O10" s="360"/>
      <c r="P10" s="360"/>
      <c r="Q10" s="361">
        <f>SUM(N9:Q9)</f>
        <v>16</v>
      </c>
      <c r="R10" s="89"/>
      <c r="S10" s="89"/>
    </row>
    <row r="11" ht="18" customHeight="1">
      <c r="A11" s="263"/>
      <c r="B11" s="347"/>
      <c r="C11" t="s" s="227">
        <v>532</v>
      </c>
      <c r="D11" s="348">
        <f>O11</f>
        <v>23.5294117647059</v>
      </c>
      <c r="E11" s="349"/>
      <c r="F11" s="348">
        <v>24</v>
      </c>
      <c r="G11" s="349"/>
      <c r="H11" s="348">
        <f>O11</f>
        <v>23.5294117647059</v>
      </c>
      <c r="I11" s="349"/>
      <c r="J11" s="348">
        <f>O11</f>
        <v>23.5294117647059</v>
      </c>
      <c r="K11" s="349">
        <f>Q15</f>
        <v>0</v>
      </c>
      <c r="L11" s="350"/>
      <c r="M11" t="s" s="362">
        <v>533</v>
      </c>
      <c r="N11" s="182"/>
      <c r="O11" s="363">
        <f>400/(6+4+7)</f>
        <v>23.5294117647059</v>
      </c>
      <c r="P11" s="364"/>
      <c r="Q11" s="364"/>
      <c r="R11" s="181"/>
      <c r="S11" s="89"/>
    </row>
    <row r="12" ht="18" customHeight="1">
      <c r="A12" s="263"/>
      <c r="B12" s="347"/>
      <c r="C12" t="s" s="235">
        <v>534</v>
      </c>
      <c r="D12" s="365">
        <v>500</v>
      </c>
      <c r="E12" s="366">
        <v>0</v>
      </c>
      <c r="F12" s="365">
        <v>500</v>
      </c>
      <c r="G12" s="349">
        <v>2</v>
      </c>
      <c r="H12" s="365">
        <v>500</v>
      </c>
      <c r="I12" s="349">
        <v>2</v>
      </c>
      <c r="J12" s="365">
        <v>500</v>
      </c>
      <c r="K12" s="366">
        <f>Q9</f>
        <v>6</v>
      </c>
      <c r="L12" s="351">
        <f>D12*E12+F12*G12+H12*I12+J12*K12</f>
        <v>5000</v>
      </c>
      <c r="M12" s="270"/>
      <c r="N12" s="89"/>
      <c r="O12" s="179"/>
      <c r="P12" s="364"/>
      <c r="Q12" s="364"/>
      <c r="R12" s="181"/>
      <c r="S12" s="89"/>
    </row>
    <row r="13" ht="18" customHeight="1">
      <c r="A13" s="263"/>
      <c r="B13" s="271"/>
      <c r="C13" t="s" s="367">
        <v>488</v>
      </c>
      <c r="D13" s="368">
        <f>D5*E5+D6*E6+D7*E7+D8*E8+D9*E9+D10*E10+D11*E11+D12*E12</f>
        <v>19170</v>
      </c>
      <c r="E13" s="369"/>
      <c r="F13" s="368">
        <f>F5*G5+F6*G6+F7*G7+F8*G8+F9*G9+F10*G10+F11*G11+F12*G12</f>
        <v>7100</v>
      </c>
      <c r="G13" s="370"/>
      <c r="H13" s="368">
        <f>H5*I5+H6*I6+H7*I7+H8*I8+H9*I9+H10*I10+H11*I11+H12*I12</f>
        <v>6900</v>
      </c>
      <c r="I13" s="370"/>
      <c r="J13" s="368">
        <f>J5*K5+J6*K6+J7*K7+J8*K8+J9*K9+J10*K10+J11*K11+J12*K12</f>
        <v>22600</v>
      </c>
      <c r="K13" s="369"/>
      <c r="L13" s="371">
        <f>SUM(L5:L12)</f>
        <v>55770</v>
      </c>
      <c r="M13" s="270"/>
      <c r="N13" s="89"/>
      <c r="O13" s="179"/>
      <c r="P13" s="364"/>
      <c r="Q13" s="364"/>
      <c r="R13" s="181"/>
      <c r="S13" s="89"/>
    </row>
    <row r="14" ht="18" customHeight="1">
      <c r="A14" s="263"/>
      <c r="B14" t="s" s="264">
        <v>39</v>
      </c>
      <c r="C14" t="s" s="372">
        <v>535</v>
      </c>
      <c r="D14" s="373">
        <f>12552/16</f>
        <v>784.5</v>
      </c>
      <c r="E14" s="374">
        <v>6</v>
      </c>
      <c r="F14" s="373">
        <f>D14</f>
        <v>784.5</v>
      </c>
      <c r="G14" s="374">
        <v>2</v>
      </c>
      <c r="H14" s="373">
        <f>D14</f>
        <v>784.5</v>
      </c>
      <c r="I14" s="374">
        <v>2</v>
      </c>
      <c r="J14" s="373">
        <f>D14</f>
        <v>784.5</v>
      </c>
      <c r="K14" s="374">
        <v>6</v>
      </c>
      <c r="L14" s="375">
        <f>D14*E14+F14*G14+H14*I14+J14*K14</f>
        <v>12552</v>
      </c>
      <c r="M14" s="270"/>
      <c r="N14" s="89"/>
      <c r="O14" s="179"/>
      <c r="P14" s="364"/>
      <c r="Q14" s="364"/>
      <c r="R14" s="181"/>
      <c r="S14" s="89"/>
    </row>
    <row r="15" ht="18" customHeight="1">
      <c r="A15" s="263"/>
      <c r="B15" s="347"/>
      <c r="C15" t="s" s="240">
        <v>491</v>
      </c>
      <c r="D15" s="376">
        <f>D14*E14</f>
        <v>4707</v>
      </c>
      <c r="E15" s="377"/>
      <c r="F15" s="376">
        <f>F14*G14</f>
        <v>1569</v>
      </c>
      <c r="G15" s="377"/>
      <c r="H15" s="378">
        <f>H14*I14</f>
        <v>1569</v>
      </c>
      <c r="I15" s="379"/>
      <c r="J15" s="376">
        <f>J14*K14</f>
        <v>4707</v>
      </c>
      <c r="K15" s="377"/>
      <c r="L15" s="380">
        <f>SUM(L14:L14)</f>
        <v>12552</v>
      </c>
      <c r="M15" s="270"/>
      <c r="N15" s="89"/>
      <c r="O15" s="179"/>
      <c r="P15" s="364"/>
      <c r="Q15" s="364"/>
      <c r="R15" s="181"/>
      <c r="S15" s="89"/>
    </row>
    <row r="16" ht="18" customHeight="1">
      <c r="A16" s="263"/>
      <c r="B16" s="347"/>
      <c r="C16" t="s" s="64">
        <v>492</v>
      </c>
      <c r="D16" s="381">
        <f>(D28*E28+D29*E29+D30*E30)/6</f>
        <v>3618.840579710150</v>
      </c>
      <c r="E16" s="382">
        <v>6</v>
      </c>
      <c r="F16" s="381">
        <f>(F28*G28+F29*G29)/2</f>
        <v>2798.260869565220</v>
      </c>
      <c r="G16" s="382">
        <v>2</v>
      </c>
      <c r="H16" s="381">
        <f>(H28*I28+H29*I29)/2</f>
        <v>2798.260869565220</v>
      </c>
      <c r="I16" s="382">
        <v>2</v>
      </c>
      <c r="J16" s="381">
        <f>(J28*14)/7</f>
        <v>1399.130434782610</v>
      </c>
      <c r="K16" s="382">
        <v>7</v>
      </c>
      <c r="L16" s="383">
        <f>SUM(D16:K16)</f>
        <v>10631.4927536232</v>
      </c>
      <c r="M16" s="270"/>
      <c r="N16" s="89"/>
      <c r="O16" s="179"/>
      <c r="P16" s="364"/>
      <c r="Q16" s="364"/>
      <c r="R16" s="181"/>
      <c r="S16" s="89"/>
    </row>
    <row r="17" ht="18" customHeight="1">
      <c r="A17" s="263"/>
      <c r="B17" s="384"/>
      <c r="C17" t="s" s="240">
        <v>493</v>
      </c>
      <c r="D17" s="385">
        <f>D16*E16</f>
        <v>21713.0434782609</v>
      </c>
      <c r="E17" s="386"/>
      <c r="F17" s="385">
        <f>F31</f>
        <v>5596.521739130440</v>
      </c>
      <c r="G17" s="386"/>
      <c r="H17" s="385">
        <f>H31</f>
        <v>5596.521739130440</v>
      </c>
      <c r="I17" s="386"/>
      <c r="J17" s="385">
        <f>J31</f>
        <v>8394.782608695659</v>
      </c>
      <c r="K17" s="386"/>
      <c r="L17" s="387">
        <f>SUM(D17:J17)</f>
        <v>41300.8695652174</v>
      </c>
      <c r="M17" s="270"/>
      <c r="N17" s="89"/>
      <c r="O17" s="179"/>
      <c r="P17" s="364"/>
      <c r="Q17" s="364"/>
      <c r="R17" s="181"/>
      <c r="S17" s="89"/>
    </row>
    <row r="18" ht="18" customHeight="1">
      <c r="A18" s="263"/>
      <c r="B18" t="s" s="388">
        <v>121</v>
      </c>
      <c r="C18" t="s" s="254">
        <v>495</v>
      </c>
      <c r="D18" s="389">
        <f>D13+D15+D17</f>
        <v>45590.0434782609</v>
      </c>
      <c r="E18" s="390"/>
      <c r="F18" s="389">
        <f>F13+F15+F17</f>
        <v>14265.5217391304</v>
      </c>
      <c r="G18" s="390"/>
      <c r="H18" s="389">
        <f>H13+H15+H17</f>
        <v>14065.5217391304</v>
      </c>
      <c r="I18" s="390"/>
      <c r="J18" s="389">
        <f>J13+J15+J17</f>
        <v>35701.7826086957</v>
      </c>
      <c r="K18" s="390"/>
      <c r="L18" s="391">
        <f>L13+L15+L17</f>
        <v>109622.869565217</v>
      </c>
      <c r="M18" s="270"/>
      <c r="N18" s="89"/>
      <c r="O18" s="179"/>
      <c r="P18" s="364"/>
      <c r="Q18" s="364"/>
      <c r="R18" s="181"/>
      <c r="S18" s="89"/>
    </row>
    <row r="19" ht="18" customHeight="1">
      <c r="A19" s="263"/>
      <c r="B19" t="s" s="392">
        <v>536</v>
      </c>
      <c r="C19" s="393"/>
      <c r="D19" s="394">
        <f>D18/6</f>
        <v>7598.340579710150</v>
      </c>
      <c r="E19" s="395"/>
      <c r="F19" s="394">
        <f>F18/2</f>
        <v>7132.7608695652</v>
      </c>
      <c r="G19" s="395"/>
      <c r="H19" s="394">
        <f>H18/2</f>
        <v>7032.7608695652</v>
      </c>
      <c r="I19" s="395"/>
      <c r="J19" s="394">
        <f>J18/7</f>
        <v>5100.2546583851</v>
      </c>
      <c r="K19" s="395"/>
      <c r="L19" s="396"/>
      <c r="M19" s="270"/>
      <c r="N19" s="89"/>
      <c r="O19" s="179"/>
      <c r="P19" s="364"/>
      <c r="Q19" s="364"/>
      <c r="R19" s="181"/>
      <c r="S19" s="89"/>
    </row>
    <row r="20" ht="14.95" customHeight="1">
      <c r="A20" s="89"/>
      <c r="B20" s="177"/>
      <c r="C20" s="177"/>
      <c r="D20" s="177"/>
      <c r="E20" s="177"/>
      <c r="F20" s="177"/>
      <c r="G20" s="177"/>
      <c r="H20" s="177"/>
      <c r="I20" s="177"/>
      <c r="J20" s="397"/>
      <c r="K20" s="177"/>
      <c r="L20" s="398"/>
      <c r="M20" s="89"/>
      <c r="N20" s="89"/>
      <c r="O20" s="179"/>
      <c r="P20" s="364"/>
      <c r="Q20" s="364"/>
      <c r="R20" s="181"/>
      <c r="S20" s="89"/>
    </row>
    <row r="21" ht="17.25" customHeight="1">
      <c r="A21" s="89"/>
      <c r="B21" t="s" s="262">
        <v>498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89"/>
      <c r="N21" s="89"/>
      <c r="O21" s="399"/>
      <c r="P21" s="364"/>
      <c r="Q21" s="364"/>
      <c r="R21" s="181"/>
      <c r="S21" s="89"/>
    </row>
    <row r="22" ht="18" customHeight="1">
      <c r="A22" s="263"/>
      <c r="B22" t="s" s="264">
        <v>499</v>
      </c>
      <c r="C22" s="265"/>
      <c r="D22" t="s" s="332">
        <v>473</v>
      </c>
      <c r="E22" s="333"/>
      <c r="F22" t="s" s="332">
        <v>524</v>
      </c>
      <c r="G22" s="333"/>
      <c r="H22" t="s" s="332">
        <v>474</v>
      </c>
      <c r="I22" s="333"/>
      <c r="J22" t="s" s="332">
        <v>475</v>
      </c>
      <c r="K22" s="333"/>
      <c r="L22" t="s" s="334">
        <v>121</v>
      </c>
      <c r="M22" s="270"/>
      <c r="N22" s="179"/>
      <c r="O22" s="364"/>
      <c r="P22" s="364"/>
      <c r="Q22" s="400"/>
      <c r="R22" s="89"/>
      <c r="S22" s="89"/>
    </row>
    <row r="23" ht="18" customHeight="1">
      <c r="A23" s="263"/>
      <c r="B23" s="271"/>
      <c r="C23" s="272"/>
      <c r="D23" t="s" s="273">
        <v>501</v>
      </c>
      <c r="E23" t="s" s="274">
        <v>477</v>
      </c>
      <c r="F23" t="s" s="273">
        <v>476</v>
      </c>
      <c r="G23" t="s" s="274">
        <v>477</v>
      </c>
      <c r="H23" t="s" s="273">
        <v>501</v>
      </c>
      <c r="I23" t="s" s="274">
        <v>477</v>
      </c>
      <c r="J23" t="s" s="273">
        <v>501</v>
      </c>
      <c r="K23" t="s" s="274">
        <v>477</v>
      </c>
      <c r="L23" s="401"/>
      <c r="M23" s="270"/>
      <c r="N23" s="179"/>
      <c r="O23" s="364"/>
      <c r="P23" s="364"/>
      <c r="Q23" s="402"/>
      <c r="R23" s="89"/>
      <c r="S23" s="89"/>
    </row>
    <row r="24" ht="34.9" customHeight="1">
      <c r="A24" s="263"/>
      <c r="B24" t="s" s="403">
        <v>537</v>
      </c>
      <c r="C24" s="277"/>
      <c r="D24" s="278"/>
      <c r="E24" s="279"/>
      <c r="F24" s="278"/>
      <c r="G24" s="279"/>
      <c r="H24" s="278"/>
      <c r="I24" s="280"/>
      <c r="J24" s="278"/>
      <c r="K24" s="280"/>
      <c r="L24" s="404">
        <f>L25+L26</f>
        <v>38640</v>
      </c>
      <c r="M24" t="s" s="405">
        <v>538</v>
      </c>
      <c r="N24" s="406"/>
      <c r="O24" s="364"/>
      <c r="P24" s="364"/>
      <c r="Q24" s="364"/>
      <c r="R24" s="181"/>
      <c r="S24" s="89"/>
    </row>
    <row r="25" ht="18" customHeight="1">
      <c r="A25" s="263"/>
      <c r="B25" t="s" s="283">
        <v>539</v>
      </c>
      <c r="C25" t="s" s="227">
        <v>504</v>
      </c>
      <c r="D25" s="228">
        <v>1680</v>
      </c>
      <c r="E25" s="229">
        <v>4</v>
      </c>
      <c r="F25" s="228">
        <v>1680</v>
      </c>
      <c r="G25" s="229">
        <v>2</v>
      </c>
      <c r="H25" s="228">
        <v>1680</v>
      </c>
      <c r="I25" s="230">
        <v>2</v>
      </c>
      <c r="J25" s="407">
        <v>840</v>
      </c>
      <c r="K25" s="408">
        <v>7</v>
      </c>
      <c r="L25" s="409">
        <f>D25*E25+F25*G25+H25*I25+J25*K25</f>
        <v>19320</v>
      </c>
      <c r="M25" t="s" s="410">
        <v>540</v>
      </c>
      <c r="N25" s="179"/>
      <c r="O25" s="364"/>
      <c r="P25" s="364"/>
      <c r="Q25" s="364"/>
      <c r="R25" s="181"/>
      <c r="S25" s="89"/>
    </row>
    <row r="26" ht="18" customHeight="1">
      <c r="A26" s="263"/>
      <c r="B26" s="411"/>
      <c r="C26" t="s" s="412">
        <v>505</v>
      </c>
      <c r="D26" s="413">
        <v>1680</v>
      </c>
      <c r="E26" s="414">
        <v>4</v>
      </c>
      <c r="F26" s="413">
        <v>1680</v>
      </c>
      <c r="G26" s="414">
        <v>2</v>
      </c>
      <c r="H26" s="413">
        <v>1680</v>
      </c>
      <c r="I26" s="415">
        <v>2</v>
      </c>
      <c r="J26" s="413">
        <v>840</v>
      </c>
      <c r="K26" s="415">
        <v>7</v>
      </c>
      <c r="L26" s="416">
        <f>D26*E26+F26*G26+H26*I26+J26*K26</f>
        <v>19320</v>
      </c>
      <c r="M26" s="270"/>
      <c r="N26" s="179"/>
      <c r="O26" s="364"/>
      <c r="P26" s="364"/>
      <c r="Q26" s="364"/>
      <c r="R26" s="181"/>
      <c r="S26" s="89"/>
    </row>
    <row r="27" ht="34.9" customHeight="1">
      <c r="A27" s="263"/>
      <c r="B27" t="s" s="403">
        <v>541</v>
      </c>
      <c r="C27" s="277"/>
      <c r="D27" s="278"/>
      <c r="E27" s="279"/>
      <c r="F27" s="278"/>
      <c r="G27" s="279"/>
      <c r="H27" s="278"/>
      <c r="I27" s="280"/>
      <c r="J27" s="278"/>
      <c r="K27" s="280"/>
      <c r="L27" s="417">
        <f>31580+600</f>
        <v>32180</v>
      </c>
      <c r="M27" s="270"/>
      <c r="N27" s="179"/>
      <c r="O27" s="364"/>
      <c r="P27" s="364"/>
      <c r="Q27" s="364"/>
      <c r="R27" s="181"/>
      <c r="S27" s="89"/>
    </row>
    <row r="28" ht="18" customHeight="1">
      <c r="A28" s="263"/>
      <c r="B28" t="s" s="283">
        <v>539</v>
      </c>
      <c r="C28" t="s" s="227">
        <v>504</v>
      </c>
      <c r="D28" s="228">
        <f>M28/11.5</f>
        <v>1399.130434782610</v>
      </c>
      <c r="E28" s="229">
        <v>4</v>
      </c>
      <c r="F28" s="228">
        <f>M28/11.5</f>
        <v>1399.130434782610</v>
      </c>
      <c r="G28" s="229">
        <v>2</v>
      </c>
      <c r="H28" s="228">
        <f>M28/11.5</f>
        <v>1399.130434782610</v>
      </c>
      <c r="I28" s="230">
        <v>2</v>
      </c>
      <c r="J28" s="228">
        <f>H28/2</f>
        <v>699.5652173913051</v>
      </c>
      <c r="K28" s="230">
        <v>6</v>
      </c>
      <c r="L28" s="409">
        <f>D28*E28+F28*G28+H28*I28+J28*K28</f>
        <v>15390.4347826087</v>
      </c>
      <c r="M28" s="418">
        <f>L27/2</f>
        <v>16090</v>
      </c>
      <c r="N28" s="179"/>
      <c r="O28" s="364"/>
      <c r="P28" s="364"/>
      <c r="Q28" s="364"/>
      <c r="R28" s="181"/>
      <c r="S28" s="89"/>
    </row>
    <row r="29" ht="18" customHeight="1">
      <c r="A29" s="263"/>
      <c r="B29" s="285"/>
      <c r="C29" t="s" s="235">
        <v>505</v>
      </c>
      <c r="D29" s="236">
        <f>D28</f>
        <v>1399.130434782610</v>
      </c>
      <c r="E29" s="237">
        <v>4</v>
      </c>
      <c r="F29" s="236">
        <f>F28</f>
        <v>1399.130434782610</v>
      </c>
      <c r="G29" s="237">
        <v>2</v>
      </c>
      <c r="H29" s="236">
        <f>H28</f>
        <v>1399.130434782610</v>
      </c>
      <c r="I29" s="238">
        <v>2</v>
      </c>
      <c r="J29" s="236">
        <f>J28</f>
        <v>699.5652173913051</v>
      </c>
      <c r="K29" s="238">
        <v>6</v>
      </c>
      <c r="L29" s="419">
        <f>D29*E29+F29*G29+H29*I29+J29*K29</f>
        <v>15390.4347826087</v>
      </c>
      <c r="M29" s="270"/>
      <c r="N29" s="179"/>
      <c r="O29" s="364"/>
      <c r="P29" s="364"/>
      <c r="Q29" s="364"/>
      <c r="R29" s="181"/>
      <c r="S29" s="89"/>
    </row>
    <row r="30" ht="18" customHeight="1">
      <c r="A30" s="263"/>
      <c r="B30" t="s" s="420">
        <v>506</v>
      </c>
      <c r="C30" t="s" s="64">
        <v>542</v>
      </c>
      <c r="D30" s="250">
        <f>10520/2</f>
        <v>5260</v>
      </c>
      <c r="E30" s="251">
        <v>2</v>
      </c>
      <c r="F30" s="421"/>
      <c r="G30" s="422"/>
      <c r="H30" s="250"/>
      <c r="I30" s="252"/>
      <c r="J30" s="250"/>
      <c r="K30" s="252"/>
      <c r="L30" s="423">
        <f>C36*2</f>
        <v>10520</v>
      </c>
      <c r="M30" s="270"/>
      <c r="N30" s="179"/>
      <c r="O30" s="364"/>
      <c r="P30" s="364"/>
      <c r="Q30" s="364"/>
      <c r="R30" s="181"/>
      <c r="S30" s="89"/>
    </row>
    <row r="31" ht="18" customHeight="1">
      <c r="A31" s="263"/>
      <c r="B31" t="s" s="293">
        <v>121</v>
      </c>
      <c r="C31" s="294"/>
      <c r="D31" s="424">
        <f>D28*E28+D29*E29+D30*E30</f>
        <v>21713.0434782609</v>
      </c>
      <c r="E31" s="425"/>
      <c r="F31" s="424">
        <f>F28*G28+F29*G29+F30*G30</f>
        <v>5596.521739130440</v>
      </c>
      <c r="G31" s="425"/>
      <c r="H31" s="424">
        <f>H28*I28+H29*I29+H30*I30</f>
        <v>5596.521739130440</v>
      </c>
      <c r="I31" s="425"/>
      <c r="J31" s="424">
        <f>J28*K28+J29*K29+J30*K30</f>
        <v>8394.782608695659</v>
      </c>
      <c r="K31" s="425"/>
      <c r="L31" s="426">
        <f>SUM(L28:L30)</f>
        <v>41300.8695652174</v>
      </c>
      <c r="M31" s="270"/>
      <c r="N31" s="179"/>
      <c r="O31" s="364"/>
      <c r="P31" s="364"/>
      <c r="Q31" s="364"/>
      <c r="R31" s="181"/>
      <c r="S31" s="89"/>
    </row>
    <row r="32" ht="18" customHeight="1">
      <c r="A32" s="263"/>
      <c r="B32" t="s" s="427">
        <v>509</v>
      </c>
      <c r="C32" s="428"/>
      <c r="D32" s="429"/>
      <c r="E32" s="429"/>
      <c r="F32" s="429"/>
      <c r="G32" s="429"/>
      <c r="H32" s="429"/>
      <c r="I32" s="428"/>
      <c r="J32" s="429"/>
      <c r="K32" s="430"/>
      <c r="L32" s="431"/>
      <c r="M32" s="270"/>
      <c r="N32" s="179"/>
      <c r="O32" s="364"/>
      <c r="P32" s="364"/>
      <c r="Q32" s="364"/>
      <c r="R32" s="181"/>
      <c r="S32" s="89"/>
    </row>
    <row r="33" ht="18" customHeight="1">
      <c r="A33" s="263"/>
      <c r="B33" t="s" s="432">
        <v>543</v>
      </c>
      <c r="C33" s="433"/>
      <c r="D33" s="433"/>
      <c r="E33" s="433"/>
      <c r="F33" s="433"/>
      <c r="G33" s="433"/>
      <c r="H33" s="433"/>
      <c r="I33" s="433"/>
      <c r="J33" s="433"/>
      <c r="K33" s="433"/>
      <c r="L33" s="434"/>
      <c r="M33" s="270"/>
      <c r="N33" s="179"/>
      <c r="O33" s="364"/>
      <c r="P33" s="364"/>
      <c r="Q33" s="364"/>
      <c r="R33" s="181"/>
      <c r="S33" s="89"/>
    </row>
    <row r="34" ht="18" customHeight="1">
      <c r="A34" s="263"/>
      <c r="B34" t="s" s="432">
        <v>511</v>
      </c>
      <c r="C34" s="433"/>
      <c r="D34" s="433"/>
      <c r="E34" s="433"/>
      <c r="F34" s="433"/>
      <c r="G34" s="433"/>
      <c r="H34" s="433"/>
      <c r="I34" s="433"/>
      <c r="J34" s="433"/>
      <c r="K34" s="433"/>
      <c r="L34" s="434"/>
      <c r="M34" s="270"/>
      <c r="N34" s="179"/>
      <c r="O34" s="364"/>
      <c r="P34" s="364"/>
      <c r="Q34" s="364"/>
      <c r="R34" s="181"/>
      <c r="S34" s="89"/>
    </row>
    <row r="35" ht="18" customHeight="1">
      <c r="A35" s="263"/>
      <c r="B35" t="s" s="432">
        <v>544</v>
      </c>
      <c r="C35" s="433"/>
      <c r="D35" s="433"/>
      <c r="E35" s="433"/>
      <c r="F35" s="433"/>
      <c r="G35" s="433"/>
      <c r="H35" s="433"/>
      <c r="I35" s="433"/>
      <c r="J35" s="433"/>
      <c r="K35" s="433"/>
      <c r="L35" s="434"/>
      <c r="M35" s="270"/>
      <c r="N35" s="179"/>
      <c r="O35" s="364"/>
      <c r="P35" s="364"/>
      <c r="Q35" s="364"/>
      <c r="R35" s="181"/>
      <c r="S35" s="89"/>
    </row>
    <row r="36" ht="18" customHeight="1">
      <c r="A36" s="263"/>
      <c r="B36" t="s" s="435">
        <v>545</v>
      </c>
      <c r="C36" s="436">
        <f>2800+2460</f>
        <v>5260</v>
      </c>
      <c r="D36" s="437"/>
      <c r="E36" s="437"/>
      <c r="F36" s="437"/>
      <c r="G36" s="437"/>
      <c r="H36" s="437"/>
      <c r="I36" s="437"/>
      <c r="J36" s="437"/>
      <c r="K36" s="437"/>
      <c r="L36" s="438"/>
      <c r="M36" s="270"/>
      <c r="N36" s="179"/>
      <c r="O36" s="364"/>
      <c r="P36" s="364"/>
      <c r="Q36" s="439"/>
      <c r="R36" s="89"/>
      <c r="S36" s="89"/>
    </row>
    <row r="37" ht="14.95" customHeight="1">
      <c r="A37" s="89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89"/>
      <c r="N37" s="89"/>
      <c r="O37" s="440"/>
      <c r="P37" s="364"/>
      <c r="Q37" s="364"/>
      <c r="R37" s="181"/>
      <c r="S37" s="89"/>
    </row>
    <row r="38" ht="14.25" customHeight="1">
      <c r="A38" s="89"/>
      <c r="B38" s="441"/>
      <c r="C38" t="s" s="316">
        <v>519</v>
      </c>
      <c r="D38" s="89"/>
      <c r="E38" s="89"/>
      <c r="F38" s="89"/>
      <c r="G38" s="89"/>
      <c r="H38" s="89"/>
      <c r="I38" s="89"/>
      <c r="J38" s="88">
        <v>5000</v>
      </c>
      <c r="K38" s="442">
        <v>7</v>
      </c>
      <c r="L38" s="443">
        <f>D38*E38+J38*K38</f>
        <v>35000</v>
      </c>
      <c r="M38" s="89"/>
      <c r="N38" s="89"/>
      <c r="O38" s="179"/>
      <c r="P38" s="364"/>
      <c r="Q38" s="364"/>
      <c r="R38" s="181"/>
      <c r="S38" s="89"/>
    </row>
    <row r="39" ht="14.25" customHeight="1">
      <c r="A39" s="89"/>
      <c r="B39" s="441"/>
      <c r="C39" t="s" s="316">
        <v>546</v>
      </c>
      <c r="D39" s="89"/>
      <c r="E39" s="89"/>
      <c r="F39" s="89"/>
      <c r="G39" s="89"/>
      <c r="H39" s="89"/>
      <c r="I39" s="89"/>
      <c r="J39" s="88"/>
      <c r="K39" s="89"/>
      <c r="L39" s="443">
        <v>38000</v>
      </c>
      <c r="M39" s="89"/>
      <c r="N39" s="89"/>
      <c r="O39" s="179"/>
      <c r="P39" s="364"/>
      <c r="Q39" s="364"/>
      <c r="R39" s="181"/>
      <c r="S39" s="89"/>
    </row>
    <row r="40" ht="14.45" customHeight="1">
      <c r="A40" s="89"/>
      <c r="B40" s="318"/>
      <c r="C40" t="s" s="316">
        <v>547</v>
      </c>
      <c r="D40" s="89"/>
      <c r="E40" s="89"/>
      <c r="F40" s="89"/>
      <c r="G40" s="89"/>
      <c r="H40" s="89"/>
      <c r="I40" s="89"/>
      <c r="J40" s="89"/>
      <c r="K40" s="89"/>
      <c r="L40" s="444">
        <f>L41-L38-L39</f>
        <v>36622.869565217</v>
      </c>
      <c r="M40" s="89"/>
      <c r="N40" s="89"/>
      <c r="O40" s="179"/>
      <c r="P40" s="364"/>
      <c r="Q40" s="364"/>
      <c r="R40" s="181"/>
      <c r="S40" s="89"/>
    </row>
    <row r="41" ht="14.45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8">
        <f>L18</f>
        <v>109622.869565217</v>
      </c>
      <c r="M41" s="89"/>
      <c r="N41" s="89"/>
      <c r="O41" s="179"/>
      <c r="P41" s="445"/>
      <c r="Q41" s="445"/>
      <c r="R41" s="181"/>
      <c r="S41" s="89"/>
    </row>
  </sheetData>
  <mergeCells count="10">
    <mergeCell ref="D3:E3"/>
    <mergeCell ref="F3:G3"/>
    <mergeCell ref="H3:I3"/>
    <mergeCell ref="J3:K3"/>
    <mergeCell ref="J20:K20"/>
    <mergeCell ref="D22:E22"/>
    <mergeCell ref="F22:G22"/>
    <mergeCell ref="H22:I22"/>
    <mergeCell ref="J22:K22"/>
    <mergeCell ref="M24:N24"/>
  </mergeCells>
  <conditionalFormatting sqref="D24:H31 J24:J30 L24:L30 I31:L31 D32:H32 J32 L32 L38:L40">
    <cfRule type="cellIs" dxfId="7" priority="1" operator="lessThan" stopIfTrue="1">
      <formula>0</formula>
    </cfRule>
  </conditionalFormatting>
  <pageMargins left="0.590278" right="0.590278" top="0.590278" bottom="0.393056" header="0.511806" footer="0.511806"/>
  <pageSetup firstPageNumber="1" fitToHeight="1" fitToWidth="1" scale="100" useFirstPageNumber="0" orientation="landscape" pageOrder="downThenOver"/>
  <headerFooter>
    <oddFooter>&amp;C&amp;"ヒラギノ角ゴ ProN W3,Regular"&amp;12&amp;K000000&amp;P</oddFooter>
  </headerFooter>
  <drawing r:id="rId1"/>
  <legacyDrawing r:id="rId2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41"/>
  <sheetViews>
    <sheetView workbookViewId="0" showGridLines="0" defaultGridColor="1"/>
  </sheetViews>
  <sheetFormatPr defaultColWidth="10.5" defaultRowHeight="13.5" customHeight="1" outlineLevelRow="0" outlineLevelCol="0"/>
  <cols>
    <col min="1" max="1" width="3.17188" style="446" customWidth="1"/>
    <col min="2" max="2" width="26.8516" style="446" customWidth="1"/>
    <col min="3" max="3" width="20.1719" style="446" customWidth="1"/>
    <col min="4" max="4" width="11.1719" style="446" customWidth="1"/>
    <col min="5" max="5" width="6.5" style="446" customWidth="1"/>
    <col min="6" max="6" width="9.35156" style="446" customWidth="1"/>
    <col min="7" max="7" width="6.5" style="446" customWidth="1"/>
    <col min="8" max="8" width="11.1719" style="446" customWidth="1"/>
    <col min="9" max="9" width="6.5" style="446" customWidth="1"/>
    <col min="10" max="10" width="11.1719" style="446" customWidth="1"/>
    <col min="11" max="11" width="6.5" style="446" customWidth="1"/>
    <col min="12" max="12" width="11.1719" style="446" customWidth="1"/>
    <col min="13" max="13" width="12.8516" style="446" customWidth="1"/>
    <col min="14" max="14" width="13.5" style="446" customWidth="1"/>
    <col min="15" max="15" width="14.6719" style="446" customWidth="1"/>
    <col min="16" max="19" width="10.5" style="446" customWidth="1"/>
    <col min="20" max="16384" width="10.5" style="446" customWidth="1"/>
  </cols>
  <sheetData>
    <row r="1" ht="17.25" customHeight="1">
      <c r="A1" s="89"/>
      <c r="B1" t="s" s="206">
        <v>523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321"/>
      <c r="N1" t="s" s="322">
        <v>473</v>
      </c>
      <c r="O1" t="s" s="323">
        <v>524</v>
      </c>
      <c r="P1" t="s" s="323">
        <v>474</v>
      </c>
      <c r="Q1" t="s" s="324">
        <v>475</v>
      </c>
      <c r="R1" s="215"/>
      <c r="S1" s="89"/>
    </row>
    <row r="2" ht="17.25" customHeight="1">
      <c r="A2" s="89"/>
      <c r="B2" t="s" s="262">
        <v>472</v>
      </c>
      <c r="C2" s="325"/>
      <c r="D2" s="149"/>
      <c r="E2" s="149"/>
      <c r="F2" s="149"/>
      <c r="G2" s="149"/>
      <c r="H2" s="149"/>
      <c r="I2" s="149"/>
      <c r="J2" s="149"/>
      <c r="K2" s="149"/>
      <c r="L2" s="326"/>
      <c r="M2" t="s" s="327">
        <v>525</v>
      </c>
      <c r="N2" t="s" s="328">
        <v>106</v>
      </c>
      <c r="O2" t="s" s="329">
        <v>526</v>
      </c>
      <c r="P2" t="s" s="329">
        <v>212</v>
      </c>
      <c r="Q2" t="s" s="330">
        <v>131</v>
      </c>
      <c r="R2" s="215"/>
      <c r="S2" s="89"/>
    </row>
    <row r="3" ht="18" customHeight="1">
      <c r="A3" s="263"/>
      <c r="B3" s="331"/>
      <c r="C3" s="265"/>
      <c r="D3" t="s" s="332">
        <v>473</v>
      </c>
      <c r="E3" s="333"/>
      <c r="F3" t="s" s="332">
        <v>524</v>
      </c>
      <c r="G3" s="333"/>
      <c r="H3" t="s" s="332">
        <v>474</v>
      </c>
      <c r="I3" s="333"/>
      <c r="J3" t="s" s="332">
        <v>475</v>
      </c>
      <c r="K3" s="333"/>
      <c r="L3" t="s" s="334">
        <v>121</v>
      </c>
      <c r="M3" s="335"/>
      <c r="N3" t="s" s="336">
        <v>89</v>
      </c>
      <c r="O3" t="s" s="337">
        <v>527</v>
      </c>
      <c r="P3" t="s" s="337">
        <v>528</v>
      </c>
      <c r="Q3" t="s" s="338">
        <v>258</v>
      </c>
      <c r="R3" s="215"/>
      <c r="S3" s="89"/>
    </row>
    <row r="4" ht="18" customHeight="1">
      <c r="A4" s="263"/>
      <c r="B4" s="271"/>
      <c r="C4" s="272"/>
      <c r="D4" t="s" s="273">
        <v>476</v>
      </c>
      <c r="E4" t="s" s="274">
        <v>477</v>
      </c>
      <c r="F4" t="s" s="273">
        <v>476</v>
      </c>
      <c r="G4" t="s" s="274">
        <v>477</v>
      </c>
      <c r="H4" t="s" s="273">
        <v>476</v>
      </c>
      <c r="I4" t="s" s="274">
        <v>477</v>
      </c>
      <c r="J4" t="s" s="273">
        <v>476</v>
      </c>
      <c r="K4" t="s" s="274">
        <v>477</v>
      </c>
      <c r="L4" s="339"/>
      <c r="M4" s="340"/>
      <c r="N4" t="s" s="341">
        <v>549</v>
      </c>
      <c r="O4" s="342"/>
      <c r="P4" s="342"/>
      <c r="Q4" t="s" s="338">
        <v>526</v>
      </c>
      <c r="R4" s="215"/>
      <c r="S4" s="89"/>
    </row>
    <row r="5" ht="18" customHeight="1">
      <c r="A5" s="263"/>
      <c r="B5" t="s" s="264">
        <v>478</v>
      </c>
      <c r="C5" t="s" s="343">
        <v>479</v>
      </c>
      <c r="D5" s="344">
        <v>830</v>
      </c>
      <c r="E5" s="345">
        <v>5</v>
      </c>
      <c r="F5" s="344">
        <v>300</v>
      </c>
      <c r="G5" s="345">
        <v>2</v>
      </c>
      <c r="H5" s="344">
        <v>300</v>
      </c>
      <c r="I5" s="345">
        <v>2</v>
      </c>
      <c r="J5" s="344">
        <v>300</v>
      </c>
      <c r="K5" s="345">
        <v>7</v>
      </c>
      <c r="L5" s="346">
        <f>D5*E5+F5*G5+H5*I5+J5*K5</f>
        <v>7450</v>
      </c>
      <c r="M5" s="340"/>
      <c r="N5" t="s" s="336">
        <v>86</v>
      </c>
      <c r="O5" s="342"/>
      <c r="P5" s="342"/>
      <c r="Q5" t="s" s="338">
        <v>530</v>
      </c>
      <c r="R5" s="215"/>
      <c r="S5" s="89"/>
    </row>
    <row r="6" ht="18" customHeight="1">
      <c r="A6" s="263"/>
      <c r="B6" s="347"/>
      <c r="C6" t="s" s="227">
        <v>480</v>
      </c>
      <c r="D6" s="348">
        <v>250</v>
      </c>
      <c r="E6" s="349">
        <v>5</v>
      </c>
      <c r="F6" s="348">
        <v>250</v>
      </c>
      <c r="G6" s="349">
        <v>2</v>
      </c>
      <c r="H6" s="348">
        <v>250</v>
      </c>
      <c r="I6" s="349">
        <v>2</v>
      </c>
      <c r="J6" s="348">
        <v>250</v>
      </c>
      <c r="K6" s="349">
        <v>7</v>
      </c>
      <c r="L6" s="350">
        <f>D6*E6+F6*G6+H6*I6+J6*K6</f>
        <v>4000</v>
      </c>
      <c r="M6" s="340"/>
      <c r="N6" t="s" s="336">
        <v>530</v>
      </c>
      <c r="O6" s="342"/>
      <c r="P6" s="342"/>
      <c r="Q6" t="s" s="338">
        <v>333</v>
      </c>
      <c r="R6" s="215"/>
      <c r="S6" s="89"/>
    </row>
    <row r="7" ht="18" customHeight="1">
      <c r="A7" s="263"/>
      <c r="B7" s="347"/>
      <c r="C7" t="s" s="227">
        <v>481</v>
      </c>
      <c r="D7" s="348">
        <v>770</v>
      </c>
      <c r="E7" s="349">
        <v>6</v>
      </c>
      <c r="F7" s="348">
        <v>770</v>
      </c>
      <c r="G7" s="349">
        <v>2</v>
      </c>
      <c r="H7" s="348">
        <v>740</v>
      </c>
      <c r="I7" s="349">
        <v>2</v>
      </c>
      <c r="J7" s="348">
        <v>740</v>
      </c>
      <c r="K7" s="349">
        <v>7</v>
      </c>
      <c r="L7" s="350">
        <f>D7*E7+F7*G7+H7*I7+J7*K7</f>
        <v>12820</v>
      </c>
      <c r="M7" s="352"/>
      <c r="N7" t="s" s="341">
        <v>333</v>
      </c>
      <c r="O7" s="342"/>
      <c r="P7" s="342"/>
      <c r="Q7" t="s" s="338">
        <v>135</v>
      </c>
      <c r="R7" s="215"/>
      <c r="S7" s="89"/>
    </row>
    <row r="8" ht="18" customHeight="1">
      <c r="A8" s="263"/>
      <c r="B8" s="347"/>
      <c r="C8" t="s" s="227">
        <v>482</v>
      </c>
      <c r="D8" s="348">
        <v>570</v>
      </c>
      <c r="E8" s="349">
        <v>5</v>
      </c>
      <c r="F8" s="348">
        <v>570</v>
      </c>
      <c r="G8" s="349">
        <v>2</v>
      </c>
      <c r="H8" s="348">
        <v>530</v>
      </c>
      <c r="I8" s="349">
        <v>2</v>
      </c>
      <c r="J8" s="348">
        <v>530</v>
      </c>
      <c r="K8" s="349">
        <v>7</v>
      </c>
      <c r="L8" s="350">
        <f>D8*E8+F8*G8+H8*I8+J8*K8</f>
        <v>8760</v>
      </c>
      <c r="M8" s="352"/>
      <c r="N8" s="353"/>
      <c r="O8" s="354"/>
      <c r="P8" s="354"/>
      <c r="Q8" s="447"/>
      <c r="R8" s="215"/>
      <c r="S8" s="89"/>
    </row>
    <row r="9" ht="18" customHeight="1">
      <c r="A9" s="263"/>
      <c r="B9" s="347"/>
      <c r="C9" t="s" s="227">
        <v>346</v>
      </c>
      <c r="D9" s="348">
        <v>660</v>
      </c>
      <c r="E9" s="349">
        <v>5</v>
      </c>
      <c r="F9" s="348">
        <v>660</v>
      </c>
      <c r="G9" s="349">
        <v>2</v>
      </c>
      <c r="H9" s="348">
        <v>630</v>
      </c>
      <c r="I9" s="349">
        <v>2</v>
      </c>
      <c r="J9" s="348">
        <v>630</v>
      </c>
      <c r="K9" s="349">
        <v>7</v>
      </c>
      <c r="L9" s="350">
        <f>D9*E9+F9*G9+H9*I9+J9*K9</f>
        <v>10290</v>
      </c>
      <c r="M9" s="352"/>
      <c r="N9" s="356">
        <v>6</v>
      </c>
      <c r="O9" s="357">
        <v>2</v>
      </c>
      <c r="P9" s="357">
        <v>2</v>
      </c>
      <c r="Q9" s="358">
        <v>6</v>
      </c>
      <c r="R9" s="215"/>
      <c r="S9" s="89"/>
    </row>
    <row r="10" ht="18" customHeight="1">
      <c r="A10" s="263"/>
      <c r="B10" s="347"/>
      <c r="C10" t="s" s="227">
        <v>531</v>
      </c>
      <c r="D10" s="348">
        <v>500</v>
      </c>
      <c r="E10" s="349">
        <v>6</v>
      </c>
      <c r="F10" s="348">
        <v>500</v>
      </c>
      <c r="G10" s="349">
        <v>2</v>
      </c>
      <c r="H10" s="348">
        <v>500</v>
      </c>
      <c r="I10" s="349">
        <v>2</v>
      </c>
      <c r="J10" s="348">
        <v>500</v>
      </c>
      <c r="K10" s="349">
        <v>7</v>
      </c>
      <c r="L10" s="350">
        <f>D10*E10+F10*G10+H10*I10+J10*K10</f>
        <v>8500</v>
      </c>
      <c r="M10" s="359"/>
      <c r="N10" s="360"/>
      <c r="O10" s="360"/>
      <c r="P10" s="360"/>
      <c r="Q10" s="361">
        <f>SUM(N9:Q9)</f>
        <v>16</v>
      </c>
      <c r="R10" s="89"/>
      <c r="S10" s="89"/>
    </row>
    <row r="11" ht="18" customHeight="1">
      <c r="A11" s="263"/>
      <c r="B11" s="347"/>
      <c r="C11" t="s" s="227">
        <v>532</v>
      </c>
      <c r="D11" s="348">
        <f>O11</f>
        <v>23.5294117647059</v>
      </c>
      <c r="E11" s="349">
        <v>6</v>
      </c>
      <c r="F11" s="348">
        <v>24</v>
      </c>
      <c r="G11" s="349">
        <v>2</v>
      </c>
      <c r="H11" s="348">
        <f>O11</f>
        <v>23.5294117647059</v>
      </c>
      <c r="I11" s="349">
        <v>2</v>
      </c>
      <c r="J11" s="348">
        <f>O11</f>
        <v>23.5294117647059</v>
      </c>
      <c r="K11" s="349">
        <v>7</v>
      </c>
      <c r="L11" s="350">
        <f>D11*E11+F11*G11+H11*I11+J11*K11-1</f>
        <v>399.941176470589</v>
      </c>
      <c r="M11" t="s" s="362">
        <v>533</v>
      </c>
      <c r="N11" s="182"/>
      <c r="O11" s="363">
        <f>400/(6+4+7)</f>
        <v>23.5294117647059</v>
      </c>
      <c r="P11" s="364"/>
      <c r="Q11" s="364"/>
      <c r="R11" s="181"/>
      <c r="S11" s="89"/>
    </row>
    <row r="12" ht="18" customHeight="1">
      <c r="A12" s="263"/>
      <c r="B12" s="347"/>
      <c r="C12" t="s" s="235">
        <v>534</v>
      </c>
      <c r="D12" s="365">
        <v>500</v>
      </c>
      <c r="E12" s="366">
        <v>0</v>
      </c>
      <c r="F12" s="365">
        <v>500</v>
      </c>
      <c r="G12" s="349">
        <v>2</v>
      </c>
      <c r="H12" s="365">
        <v>500</v>
      </c>
      <c r="I12" s="349">
        <v>2</v>
      </c>
      <c r="J12" s="365">
        <v>500</v>
      </c>
      <c r="K12" s="366">
        <v>7</v>
      </c>
      <c r="L12" s="350">
        <f>D12*E12+F12*G12+H12*I12+J12*K12</f>
        <v>5500</v>
      </c>
      <c r="M12" s="270"/>
      <c r="N12" s="89"/>
      <c r="O12" s="179"/>
      <c r="P12" s="364"/>
      <c r="Q12" s="364"/>
      <c r="R12" s="181"/>
      <c r="S12" s="89"/>
    </row>
    <row r="13" ht="18" customHeight="1">
      <c r="A13" s="263"/>
      <c r="B13" s="271"/>
      <c r="C13" t="s" s="367">
        <v>488</v>
      </c>
      <c r="D13" s="368">
        <f>D5*E5+D6*E6+D7*E7+D8*E8+D9*E9+D10*E10+D11*E11+D12*E12</f>
        <v>19311.1764705882</v>
      </c>
      <c r="E13" s="369"/>
      <c r="F13" s="368">
        <f>F5*G5+F6*G6+F7*G7+F8*G8+F9*G9+F10*G10+F11*G11+F12*G12</f>
        <v>7148</v>
      </c>
      <c r="G13" s="370"/>
      <c r="H13" s="368">
        <f>H5*I5+H6*I6+H7*I7+H8*I8+H9*I9+H10*I10+H11*I11+H12*I12</f>
        <v>6947.058823529410</v>
      </c>
      <c r="I13" s="370"/>
      <c r="J13" s="368">
        <f>J5*K5+J6*K6+J7*K7+J8*K8+J9*K9+J10*K10+J11*K11+J12*K12</f>
        <v>24314.7058823529</v>
      </c>
      <c r="K13" s="369"/>
      <c r="L13" s="371">
        <f>SUM(L5:L12)</f>
        <v>57719.9411764706</v>
      </c>
      <c r="M13" s="270"/>
      <c r="N13" s="89"/>
      <c r="O13" s="179"/>
      <c r="P13" s="364"/>
      <c r="Q13" s="364"/>
      <c r="R13" s="181"/>
      <c r="S13" s="89"/>
    </row>
    <row r="14" ht="18" customHeight="1">
      <c r="A14" s="263"/>
      <c r="B14" t="s" s="264">
        <v>39</v>
      </c>
      <c r="C14" t="s" s="372">
        <v>535</v>
      </c>
      <c r="D14" s="448">
        <v>1000</v>
      </c>
      <c r="E14" s="374">
        <v>6</v>
      </c>
      <c r="F14" s="448">
        <v>1000</v>
      </c>
      <c r="G14" s="374">
        <v>2</v>
      </c>
      <c r="H14" s="448">
        <f>D14</f>
        <v>1000</v>
      </c>
      <c r="I14" s="374">
        <v>2</v>
      </c>
      <c r="J14" s="448">
        <f>D14</f>
        <v>1000</v>
      </c>
      <c r="K14" s="374">
        <v>7</v>
      </c>
      <c r="L14" s="375">
        <f>D14*E14+F14*G14+H14*I14+J14*K14</f>
        <v>17000</v>
      </c>
      <c r="M14" s="270"/>
      <c r="N14" s="89"/>
      <c r="O14" s="179"/>
      <c r="P14" s="364"/>
      <c r="Q14" s="364"/>
      <c r="R14" s="181"/>
      <c r="S14" s="89"/>
    </row>
    <row r="15" ht="18" customHeight="1">
      <c r="A15" s="263"/>
      <c r="B15" s="347"/>
      <c r="C15" t="s" s="240">
        <v>491</v>
      </c>
      <c r="D15" s="376">
        <f>D14*E14</f>
        <v>6000</v>
      </c>
      <c r="E15" s="377"/>
      <c r="F15" s="376">
        <f>F14*G14</f>
        <v>2000</v>
      </c>
      <c r="G15" s="377"/>
      <c r="H15" s="378">
        <f>H14*I14</f>
        <v>2000</v>
      </c>
      <c r="I15" s="379"/>
      <c r="J15" s="376">
        <f>J14*K14</f>
        <v>7000</v>
      </c>
      <c r="K15" s="377"/>
      <c r="L15" s="380">
        <f>SUM(L14:L14)</f>
        <v>17000</v>
      </c>
      <c r="M15" s="270"/>
      <c r="N15" s="89"/>
      <c r="O15" s="179"/>
      <c r="P15" s="364"/>
      <c r="Q15" s="364"/>
      <c r="R15" s="181"/>
      <c r="S15" s="89"/>
    </row>
    <row r="16" ht="18" customHeight="1">
      <c r="A16" s="263"/>
      <c r="B16" s="347"/>
      <c r="C16" t="s" s="64">
        <v>492</v>
      </c>
      <c r="D16" s="381">
        <f>(D28*E28+D29*E29+D30*E30)/6</f>
        <v>3703.478260869560</v>
      </c>
      <c r="E16" s="382">
        <v>6</v>
      </c>
      <c r="F16" s="381">
        <f>(F28*G28+F29*G29)/2</f>
        <v>2925.217391304340</v>
      </c>
      <c r="G16" s="382">
        <v>2</v>
      </c>
      <c r="H16" s="381">
        <f>(H28*I28+H29*I29)/2</f>
        <v>2925.217391304340</v>
      </c>
      <c r="I16" s="382">
        <v>2</v>
      </c>
      <c r="J16" s="381">
        <f>(J28*14)/7</f>
        <v>1462.608695652170</v>
      </c>
      <c r="K16" s="382">
        <v>7</v>
      </c>
      <c r="L16" s="383">
        <f>SUM(D16:K16)</f>
        <v>11033.5217391304</v>
      </c>
      <c r="M16" s="270"/>
      <c r="N16" s="89"/>
      <c r="O16" s="179"/>
      <c r="P16" s="364"/>
      <c r="Q16" s="364"/>
      <c r="R16" s="181"/>
      <c r="S16" s="89"/>
    </row>
    <row r="17" ht="18" customHeight="1">
      <c r="A17" s="263"/>
      <c r="B17" s="384"/>
      <c r="C17" t="s" s="240">
        <v>493</v>
      </c>
      <c r="D17" s="385">
        <f>D16*E16</f>
        <v>22220.8695652174</v>
      </c>
      <c r="E17" s="386"/>
      <c r="F17" s="385">
        <f>F31</f>
        <v>5850.434782608680</v>
      </c>
      <c r="G17" s="386"/>
      <c r="H17" s="385">
        <f>H31</f>
        <v>5850.434782608680</v>
      </c>
      <c r="I17" s="386"/>
      <c r="J17" s="385">
        <f>J31</f>
        <v>10238.2608695652</v>
      </c>
      <c r="K17" s="386"/>
      <c r="L17" s="387">
        <f>SUM(D17:J17)</f>
        <v>44160</v>
      </c>
      <c r="M17" s="270"/>
      <c r="N17" s="89"/>
      <c r="O17" s="179"/>
      <c r="P17" s="364"/>
      <c r="Q17" s="364"/>
      <c r="R17" s="181"/>
      <c r="S17" s="89"/>
    </row>
    <row r="18" ht="18" customHeight="1">
      <c r="A18" s="263"/>
      <c r="B18" t="s" s="388">
        <v>121</v>
      </c>
      <c r="C18" t="s" s="254">
        <v>495</v>
      </c>
      <c r="D18" s="389">
        <f>D13+D15+D17</f>
        <v>47532.0460358056</v>
      </c>
      <c r="E18" s="390"/>
      <c r="F18" s="389">
        <f>F13+F15+F17</f>
        <v>14998.4347826087</v>
      </c>
      <c r="G18" s="390"/>
      <c r="H18" s="389">
        <f>H13+H15+H17</f>
        <v>14797.4936061381</v>
      </c>
      <c r="I18" s="390"/>
      <c r="J18" s="389">
        <f>J13+J15+J17</f>
        <v>41552.9667519181</v>
      </c>
      <c r="K18" s="390"/>
      <c r="L18" s="391">
        <f>L13+L15+L17</f>
        <v>118879.941176471</v>
      </c>
      <c r="M18" s="270"/>
      <c r="N18" s="89"/>
      <c r="O18" s="179"/>
      <c r="P18" s="364"/>
      <c r="Q18" s="364"/>
      <c r="R18" s="181"/>
      <c r="S18" s="89"/>
    </row>
    <row r="19" ht="18" customHeight="1">
      <c r="A19" s="263"/>
      <c r="B19" t="s" s="392">
        <v>536</v>
      </c>
      <c r="C19" s="393"/>
      <c r="D19" s="394">
        <f>D18/6</f>
        <v>7922.007672634270</v>
      </c>
      <c r="E19" s="395"/>
      <c r="F19" s="394">
        <f>F18/2</f>
        <v>7499.217391304350</v>
      </c>
      <c r="G19" s="395"/>
      <c r="H19" s="394">
        <f>H18/2</f>
        <v>7398.746803069050</v>
      </c>
      <c r="I19" s="395"/>
      <c r="J19" s="394">
        <f>J18/7</f>
        <v>5936.138107416870</v>
      </c>
      <c r="K19" s="395"/>
      <c r="L19" s="396"/>
      <c r="M19" s="270"/>
      <c r="N19" s="89"/>
      <c r="O19" s="179"/>
      <c r="P19" s="364"/>
      <c r="Q19" s="364"/>
      <c r="R19" s="181"/>
      <c r="S19" s="89"/>
    </row>
    <row r="20" ht="14.95" customHeight="1">
      <c r="A20" s="89"/>
      <c r="B20" s="177"/>
      <c r="C20" s="177"/>
      <c r="D20" s="177"/>
      <c r="E20" s="177"/>
      <c r="F20" s="177"/>
      <c r="G20" s="177"/>
      <c r="H20" s="177"/>
      <c r="I20" s="177"/>
      <c r="J20" s="397"/>
      <c r="K20" s="177"/>
      <c r="L20" s="398"/>
      <c r="M20" s="89"/>
      <c r="N20" s="89"/>
      <c r="O20" s="179"/>
      <c r="P20" s="364"/>
      <c r="Q20" s="364"/>
      <c r="R20" s="181"/>
      <c r="S20" s="89"/>
    </row>
    <row r="21" ht="17.25" customHeight="1">
      <c r="A21" s="89"/>
      <c r="B21" t="s" s="262">
        <v>498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89"/>
      <c r="N21" s="89"/>
      <c r="O21" s="399"/>
      <c r="P21" s="364"/>
      <c r="Q21" s="364"/>
      <c r="R21" s="181"/>
      <c r="S21" s="89"/>
    </row>
    <row r="22" ht="18" customHeight="1">
      <c r="A22" s="263"/>
      <c r="B22" t="s" s="264">
        <v>499</v>
      </c>
      <c r="C22" s="265"/>
      <c r="D22" t="s" s="332">
        <v>473</v>
      </c>
      <c r="E22" s="333"/>
      <c r="F22" t="s" s="332">
        <v>524</v>
      </c>
      <c r="G22" s="333"/>
      <c r="H22" t="s" s="332">
        <v>474</v>
      </c>
      <c r="I22" s="333"/>
      <c r="J22" t="s" s="332">
        <v>475</v>
      </c>
      <c r="K22" s="333"/>
      <c r="L22" t="s" s="334">
        <v>121</v>
      </c>
      <c r="M22" s="270"/>
      <c r="N22" s="179"/>
      <c r="O22" s="364"/>
      <c r="P22" s="364"/>
      <c r="Q22" s="400"/>
      <c r="R22" s="89"/>
      <c r="S22" s="89"/>
    </row>
    <row r="23" ht="18" customHeight="1">
      <c r="A23" s="263"/>
      <c r="B23" s="271"/>
      <c r="C23" s="272"/>
      <c r="D23" t="s" s="273">
        <v>501</v>
      </c>
      <c r="E23" t="s" s="274">
        <v>477</v>
      </c>
      <c r="F23" t="s" s="273">
        <v>476</v>
      </c>
      <c r="G23" t="s" s="274">
        <v>477</v>
      </c>
      <c r="H23" t="s" s="273">
        <v>501</v>
      </c>
      <c r="I23" t="s" s="274">
        <v>477</v>
      </c>
      <c r="J23" t="s" s="273">
        <v>501</v>
      </c>
      <c r="K23" t="s" s="274">
        <v>477</v>
      </c>
      <c r="L23" s="401"/>
      <c r="M23" s="270"/>
      <c r="N23" s="179"/>
      <c r="O23" s="364"/>
      <c r="P23" s="364"/>
      <c r="Q23" s="402"/>
      <c r="R23" s="89"/>
      <c r="S23" s="89"/>
    </row>
    <row r="24" ht="34.9" customHeight="1">
      <c r="A24" s="263"/>
      <c r="B24" t="s" s="403">
        <v>537</v>
      </c>
      <c r="C24" s="277"/>
      <c r="D24" s="278"/>
      <c r="E24" s="279"/>
      <c r="F24" s="278"/>
      <c r="G24" s="279"/>
      <c r="H24" s="278"/>
      <c r="I24" s="280"/>
      <c r="J24" s="278"/>
      <c r="K24" s="280"/>
      <c r="L24" s="404">
        <f>L25+L26</f>
        <v>38640</v>
      </c>
      <c r="M24" t="s" s="405">
        <v>538</v>
      </c>
      <c r="N24" s="406"/>
      <c r="O24" s="364"/>
      <c r="P24" s="364"/>
      <c r="Q24" s="364"/>
      <c r="R24" s="181"/>
      <c r="S24" s="89"/>
    </row>
    <row r="25" ht="18" customHeight="1">
      <c r="A25" s="263"/>
      <c r="B25" t="s" s="283">
        <v>539</v>
      </c>
      <c r="C25" t="s" s="227">
        <v>504</v>
      </c>
      <c r="D25" s="228">
        <v>1680</v>
      </c>
      <c r="E25" s="229">
        <v>4</v>
      </c>
      <c r="F25" s="228">
        <v>1680</v>
      </c>
      <c r="G25" s="229">
        <v>2</v>
      </c>
      <c r="H25" s="228">
        <v>1680</v>
      </c>
      <c r="I25" s="230">
        <v>2</v>
      </c>
      <c r="J25" s="407">
        <v>840</v>
      </c>
      <c r="K25" s="408">
        <v>7</v>
      </c>
      <c r="L25" s="409">
        <f>D25*E25+F25*G25+H25*I25+J25*K25</f>
        <v>19320</v>
      </c>
      <c r="M25" t="s" s="410">
        <v>540</v>
      </c>
      <c r="N25" s="179"/>
      <c r="O25" s="364"/>
      <c r="P25" s="364"/>
      <c r="Q25" s="364"/>
      <c r="R25" s="181"/>
      <c r="S25" s="89"/>
    </row>
    <row r="26" ht="18" customHeight="1">
      <c r="A26" s="263"/>
      <c r="B26" s="411"/>
      <c r="C26" t="s" s="412">
        <v>505</v>
      </c>
      <c r="D26" s="413">
        <v>1680</v>
      </c>
      <c r="E26" s="414">
        <v>4</v>
      </c>
      <c r="F26" s="413">
        <v>1680</v>
      </c>
      <c r="G26" s="414">
        <v>2</v>
      </c>
      <c r="H26" s="413">
        <v>1680</v>
      </c>
      <c r="I26" s="415">
        <v>2</v>
      </c>
      <c r="J26" s="413">
        <v>840</v>
      </c>
      <c r="K26" s="415">
        <v>7</v>
      </c>
      <c r="L26" s="416">
        <f>D26*E26+F26*G26+H26*I26+J26*K26</f>
        <v>19320</v>
      </c>
      <c r="M26" s="270"/>
      <c r="N26" s="179"/>
      <c r="O26" s="364"/>
      <c r="P26" s="364"/>
      <c r="Q26" s="364"/>
      <c r="R26" s="181"/>
      <c r="S26" s="89"/>
    </row>
    <row r="27" ht="34.9" customHeight="1">
      <c r="A27" s="263"/>
      <c r="B27" t="s" s="403">
        <v>541</v>
      </c>
      <c r="C27" s="277"/>
      <c r="D27" s="278"/>
      <c r="E27" s="279"/>
      <c r="F27" s="278"/>
      <c r="G27" s="279"/>
      <c r="H27" s="278"/>
      <c r="I27" s="280"/>
      <c r="J27" s="278"/>
      <c r="K27" s="280"/>
      <c r="L27" s="449">
        <f>L24-5000</f>
        <v>33640</v>
      </c>
      <c r="M27" s="270"/>
      <c r="N27" s="179"/>
      <c r="O27" s="364"/>
      <c r="P27" s="364"/>
      <c r="Q27" s="364"/>
      <c r="R27" s="181"/>
      <c r="S27" s="89"/>
    </row>
    <row r="28" ht="18" customHeight="1">
      <c r="A28" s="263"/>
      <c r="B28" t="s" s="283">
        <v>539</v>
      </c>
      <c r="C28" t="s" s="227">
        <v>504</v>
      </c>
      <c r="D28" s="228">
        <f>M28/11.5</f>
        <v>1462.608695652170</v>
      </c>
      <c r="E28" s="229">
        <v>4</v>
      </c>
      <c r="F28" s="228">
        <f>M28/11.5</f>
        <v>1462.608695652170</v>
      </c>
      <c r="G28" s="229">
        <v>2</v>
      </c>
      <c r="H28" s="228">
        <f>M28/11.5</f>
        <v>1462.608695652170</v>
      </c>
      <c r="I28" s="230">
        <v>2</v>
      </c>
      <c r="J28" s="228">
        <f>H28/2</f>
        <v>731.3043478260849</v>
      </c>
      <c r="K28" s="230">
        <v>7</v>
      </c>
      <c r="L28" s="409">
        <f>D28*E28+F28*G28+H28*I28+J28*K28</f>
        <v>16820</v>
      </c>
      <c r="M28" s="418">
        <f>L27/2</f>
        <v>16820</v>
      </c>
      <c r="N28" s="179"/>
      <c r="O28" s="364"/>
      <c r="P28" s="364"/>
      <c r="Q28" s="364"/>
      <c r="R28" s="181"/>
      <c r="S28" s="89"/>
    </row>
    <row r="29" ht="18" customHeight="1">
      <c r="A29" s="263"/>
      <c r="B29" s="285"/>
      <c r="C29" t="s" s="235">
        <v>505</v>
      </c>
      <c r="D29" s="236">
        <f>D28</f>
        <v>1462.608695652170</v>
      </c>
      <c r="E29" s="237">
        <v>4</v>
      </c>
      <c r="F29" s="236">
        <f>F28</f>
        <v>1462.608695652170</v>
      </c>
      <c r="G29" s="237">
        <v>2</v>
      </c>
      <c r="H29" s="236">
        <f>H28</f>
        <v>1462.608695652170</v>
      </c>
      <c r="I29" s="238">
        <v>2</v>
      </c>
      <c r="J29" s="236">
        <f>J28</f>
        <v>731.3043478260849</v>
      </c>
      <c r="K29" s="238">
        <v>7</v>
      </c>
      <c r="L29" s="419">
        <f>D29*E29+F29*G29+H29*I29+J29*K29</f>
        <v>16820</v>
      </c>
      <c r="M29" s="270"/>
      <c r="N29" s="179"/>
      <c r="O29" s="364"/>
      <c r="P29" s="364"/>
      <c r="Q29" s="364"/>
      <c r="R29" s="181"/>
      <c r="S29" s="89"/>
    </row>
    <row r="30" ht="18" customHeight="1">
      <c r="A30" s="263"/>
      <c r="B30" t="s" s="420">
        <v>506</v>
      </c>
      <c r="C30" t="s" s="64">
        <v>550</v>
      </c>
      <c r="D30" s="250">
        <f>10520/2</f>
        <v>5260</v>
      </c>
      <c r="E30" s="251">
        <v>2</v>
      </c>
      <c r="F30" s="421"/>
      <c r="G30" s="422"/>
      <c r="H30" s="250"/>
      <c r="I30" s="252"/>
      <c r="J30" s="250"/>
      <c r="K30" s="252"/>
      <c r="L30" s="423">
        <f>C36*2</f>
        <v>10520</v>
      </c>
      <c r="M30" s="270"/>
      <c r="N30" s="179"/>
      <c r="O30" s="364"/>
      <c r="P30" s="364"/>
      <c r="Q30" s="364"/>
      <c r="R30" s="181"/>
      <c r="S30" s="89"/>
    </row>
    <row r="31" ht="18" customHeight="1">
      <c r="A31" s="263"/>
      <c r="B31" t="s" s="293">
        <v>121</v>
      </c>
      <c r="C31" s="294"/>
      <c r="D31" s="424">
        <f>D28*E28+D29*E29+D30*E30</f>
        <v>22220.8695652174</v>
      </c>
      <c r="E31" s="425"/>
      <c r="F31" s="424">
        <f>F28*G28+F29*G29+F30*G30</f>
        <v>5850.434782608680</v>
      </c>
      <c r="G31" s="425"/>
      <c r="H31" s="424">
        <f>H28*I28+H29*I29+H30*I30</f>
        <v>5850.434782608680</v>
      </c>
      <c r="I31" s="425"/>
      <c r="J31" s="424">
        <f>J28*K28+J29*K29+J30*K30</f>
        <v>10238.2608695652</v>
      </c>
      <c r="K31" s="425"/>
      <c r="L31" s="426">
        <f>SUM(L28:L30)</f>
        <v>44160</v>
      </c>
      <c r="M31" s="270"/>
      <c r="N31" s="179"/>
      <c r="O31" s="364"/>
      <c r="P31" s="364"/>
      <c r="Q31" s="364"/>
      <c r="R31" s="181"/>
      <c r="S31" s="89"/>
    </row>
    <row r="32" ht="18" customHeight="1">
      <c r="A32" s="263"/>
      <c r="B32" t="s" s="427">
        <v>509</v>
      </c>
      <c r="C32" s="428"/>
      <c r="D32" s="429"/>
      <c r="E32" s="429"/>
      <c r="F32" s="429"/>
      <c r="G32" s="429"/>
      <c r="H32" s="429"/>
      <c r="I32" s="428"/>
      <c r="J32" s="429"/>
      <c r="K32" s="430"/>
      <c r="L32" s="431"/>
      <c r="M32" s="270"/>
      <c r="N32" s="179"/>
      <c r="O32" s="364"/>
      <c r="P32" s="364"/>
      <c r="Q32" s="364"/>
      <c r="R32" s="181"/>
      <c r="S32" s="89"/>
    </row>
    <row r="33" ht="18" customHeight="1">
      <c r="A33" s="263"/>
      <c r="B33" t="s" s="432">
        <v>543</v>
      </c>
      <c r="C33" s="433"/>
      <c r="D33" s="433"/>
      <c r="E33" s="433"/>
      <c r="F33" s="433"/>
      <c r="G33" s="433"/>
      <c r="H33" s="433"/>
      <c r="I33" s="433"/>
      <c r="J33" s="433"/>
      <c r="K33" s="433"/>
      <c r="L33" s="434"/>
      <c r="M33" s="270"/>
      <c r="N33" s="179"/>
      <c r="O33" s="364"/>
      <c r="P33" s="364"/>
      <c r="Q33" s="364"/>
      <c r="R33" s="181"/>
      <c r="S33" s="89"/>
    </row>
    <row r="34" ht="18" customHeight="1">
      <c r="A34" s="263"/>
      <c r="B34" t="s" s="432">
        <v>511</v>
      </c>
      <c r="C34" s="433"/>
      <c r="D34" s="433"/>
      <c r="E34" s="433"/>
      <c r="F34" s="433"/>
      <c r="G34" s="433"/>
      <c r="H34" s="433"/>
      <c r="I34" s="433"/>
      <c r="J34" s="433"/>
      <c r="K34" s="433"/>
      <c r="L34" s="434"/>
      <c r="M34" s="270"/>
      <c r="N34" s="179"/>
      <c r="O34" s="364"/>
      <c r="P34" s="364"/>
      <c r="Q34" s="364"/>
      <c r="R34" s="181"/>
      <c r="S34" s="89"/>
    </row>
    <row r="35" ht="18" customHeight="1">
      <c r="A35" s="263"/>
      <c r="B35" t="s" s="432">
        <v>544</v>
      </c>
      <c r="C35" s="433"/>
      <c r="D35" s="433"/>
      <c r="E35" s="433"/>
      <c r="F35" s="433"/>
      <c r="G35" s="433"/>
      <c r="H35" s="433"/>
      <c r="I35" s="433"/>
      <c r="J35" s="433"/>
      <c r="K35" s="433"/>
      <c r="L35" s="434"/>
      <c r="M35" s="270"/>
      <c r="N35" s="179"/>
      <c r="O35" s="364"/>
      <c r="P35" s="364"/>
      <c r="Q35" s="364"/>
      <c r="R35" s="181"/>
      <c r="S35" s="89"/>
    </row>
    <row r="36" ht="18" customHeight="1">
      <c r="A36" s="263"/>
      <c r="B36" t="s" s="435">
        <v>545</v>
      </c>
      <c r="C36" s="436">
        <f>2800+2460</f>
        <v>5260</v>
      </c>
      <c r="D36" s="437"/>
      <c r="E36" s="437"/>
      <c r="F36" s="437"/>
      <c r="G36" s="437"/>
      <c r="H36" s="437"/>
      <c r="I36" s="437"/>
      <c r="J36" s="437"/>
      <c r="K36" s="437"/>
      <c r="L36" s="438"/>
      <c r="M36" s="270"/>
      <c r="N36" s="179"/>
      <c r="O36" s="364"/>
      <c r="P36" s="364"/>
      <c r="Q36" s="439"/>
      <c r="R36" s="89"/>
      <c r="S36" s="89"/>
    </row>
    <row r="37" ht="14.95" customHeight="1">
      <c r="A37" s="89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89"/>
      <c r="N37" s="89"/>
      <c r="O37" s="440"/>
      <c r="P37" s="364"/>
      <c r="Q37" s="364"/>
      <c r="R37" s="181"/>
      <c r="S37" s="89"/>
    </row>
    <row r="38" ht="14.25" customHeight="1">
      <c r="A38" s="89"/>
      <c r="B38" s="441"/>
      <c r="C38" t="s" s="316">
        <v>519</v>
      </c>
      <c r="D38" s="89"/>
      <c r="E38" s="89"/>
      <c r="F38" s="89"/>
      <c r="G38" s="89"/>
      <c r="H38" s="89"/>
      <c r="I38" s="89"/>
      <c r="J38" s="88">
        <v>5000</v>
      </c>
      <c r="K38" s="442">
        <v>7</v>
      </c>
      <c r="L38" s="443">
        <f>D38*E38+J38*K38</f>
        <v>35000</v>
      </c>
      <c r="M38" s="89"/>
      <c r="N38" s="89"/>
      <c r="O38" s="179"/>
      <c r="P38" s="364"/>
      <c r="Q38" s="364"/>
      <c r="R38" s="181"/>
      <c r="S38" s="89"/>
    </row>
    <row r="39" ht="14.25" customHeight="1">
      <c r="A39" s="89"/>
      <c r="B39" s="441"/>
      <c r="C39" t="s" s="316">
        <v>546</v>
      </c>
      <c r="D39" s="89"/>
      <c r="E39" s="89"/>
      <c r="F39" s="89"/>
      <c r="G39" s="89"/>
      <c r="H39" s="89"/>
      <c r="I39" s="89"/>
      <c r="J39" s="88"/>
      <c r="K39" s="89"/>
      <c r="L39" s="443">
        <v>38000</v>
      </c>
      <c r="M39" s="89"/>
      <c r="N39" s="89"/>
      <c r="O39" s="179"/>
      <c r="P39" s="364"/>
      <c r="Q39" s="364"/>
      <c r="R39" s="181"/>
      <c r="S39" s="89"/>
    </row>
    <row r="40" ht="14.45" customHeight="1">
      <c r="A40" s="89"/>
      <c r="B40" s="318"/>
      <c r="C40" t="s" s="316">
        <v>547</v>
      </c>
      <c r="D40" s="89"/>
      <c r="E40" s="89"/>
      <c r="F40" s="89"/>
      <c r="G40" s="89"/>
      <c r="H40" s="89"/>
      <c r="I40" s="89"/>
      <c r="J40" s="89"/>
      <c r="K40" s="89"/>
      <c r="L40" s="444">
        <f>L41-L38-L39</f>
        <v>45879.941176471</v>
      </c>
      <c r="M40" s="89"/>
      <c r="N40" s="89"/>
      <c r="O40" s="179"/>
      <c r="P40" s="364"/>
      <c r="Q40" s="364"/>
      <c r="R40" s="181"/>
      <c r="S40" s="89"/>
    </row>
    <row r="41" ht="14.45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8">
        <f>L18</f>
        <v>118879.941176471</v>
      </c>
      <c r="M41" s="89"/>
      <c r="N41" s="89"/>
      <c r="O41" s="179"/>
      <c r="P41" s="445"/>
      <c r="Q41" s="445"/>
      <c r="R41" s="181"/>
      <c r="S41" s="89"/>
    </row>
  </sheetData>
  <mergeCells count="10">
    <mergeCell ref="D3:E3"/>
    <mergeCell ref="F3:G3"/>
    <mergeCell ref="H3:I3"/>
    <mergeCell ref="J3:K3"/>
    <mergeCell ref="J20:K20"/>
    <mergeCell ref="D22:E22"/>
    <mergeCell ref="F22:G22"/>
    <mergeCell ref="H22:I22"/>
    <mergeCell ref="J22:K22"/>
    <mergeCell ref="M24:N24"/>
  </mergeCells>
  <conditionalFormatting sqref="D24:H31 J24:J30 L24:L30 I31:L31 D32:H32 J32 L32 L38:L40">
    <cfRule type="cellIs" dxfId="8" priority="1" operator="lessThan" stopIfTrue="1">
      <formula>0</formula>
    </cfRule>
  </conditionalFormatting>
  <pageMargins left="0.590278" right="0.590278" top="0.590278" bottom="0.393056" header="0.511806" footer="0.511806"/>
  <pageSetup firstPageNumber="1" fitToHeight="1" fitToWidth="1" scale="100" useFirstPageNumber="0" orientation="landscape" pageOrder="downThenOver"/>
  <headerFooter>
    <oddFooter>&amp;C&amp;"ヒラギノ角ゴ ProN W3,Regular"&amp;12&amp;K000000&amp;P</oddFooter>
  </headerFooter>
  <drawing r:id="rId1"/>
  <legacyDrawing r:id="rId2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65"/>
  <sheetViews>
    <sheetView workbookViewId="0" showGridLines="0" defaultGridColor="1"/>
  </sheetViews>
  <sheetFormatPr defaultColWidth="10.5" defaultRowHeight="13.5" customHeight="1" outlineLevelRow="0" outlineLevelCol="0"/>
  <cols>
    <col min="1" max="1" width="5.5" style="450" customWidth="1"/>
    <col min="2" max="2" width="3" style="450" customWidth="1"/>
    <col min="3" max="3" width="34.6719" style="450" customWidth="1"/>
    <col min="4" max="4" hidden="1" width="10.5" style="450" customWidth="1"/>
    <col min="5" max="5" width="38.6719" style="450" customWidth="1"/>
    <col min="6" max="7" width="12.3516" style="450" customWidth="1"/>
    <col min="8" max="8" width="17" style="450" customWidth="1"/>
    <col min="9" max="9" width="12.3516" style="450" customWidth="1"/>
    <col min="10" max="10" width="10.5" style="450" customWidth="1"/>
    <col min="11" max="11" width="10.8516" style="450" customWidth="1"/>
    <col min="12" max="17" width="10.5" style="450" customWidth="1"/>
    <col min="18" max="16384" width="10.5" style="450" customWidth="1"/>
  </cols>
  <sheetData>
    <row r="1" ht="17.25" customHeight="1">
      <c r="A1" s="7"/>
      <c r="B1" s="7"/>
      <c r="C1" t="s" s="145">
        <v>552</v>
      </c>
      <c r="D1" s="9"/>
      <c r="E1" s="9"/>
      <c r="F1" s="10"/>
      <c r="G1" s="146"/>
      <c r="H1" s="146"/>
      <c r="I1" s="7"/>
      <c r="J1" s="7"/>
      <c r="K1" s="7"/>
      <c r="L1" s="7"/>
      <c r="M1" s="7"/>
      <c r="N1" s="7"/>
      <c r="O1" s="7"/>
      <c r="P1" s="7"/>
      <c r="Q1" s="7"/>
    </row>
    <row r="2" ht="13.5" customHeight="1">
      <c r="A2" s="7"/>
      <c r="B2" s="7"/>
      <c r="C2" t="s" s="147">
        <v>553</v>
      </c>
      <c r="D2" s="12"/>
      <c r="E2" s="12"/>
      <c r="F2" s="13"/>
      <c r="G2" s="13"/>
      <c r="H2" s="13"/>
      <c r="I2" s="451">
        <v>44303</v>
      </c>
      <c r="J2" s="7"/>
      <c r="K2" s="7"/>
      <c r="L2" s="7"/>
      <c r="M2" s="7"/>
      <c r="N2" s="7"/>
      <c r="O2" s="7"/>
      <c r="P2" s="7"/>
      <c r="Q2" s="7"/>
    </row>
    <row r="3" ht="13.5" customHeight="1">
      <c r="A3" s="7"/>
      <c r="B3" s="7"/>
      <c r="C3" t="s" s="15">
        <v>8</v>
      </c>
      <c r="D3" s="16"/>
      <c r="E3" s="16"/>
      <c r="F3" s="149"/>
      <c r="G3" s="149"/>
      <c r="H3" t="s" s="452">
        <v>9</v>
      </c>
      <c r="I3" s="7"/>
      <c r="J3" s="7"/>
      <c r="K3" s="7"/>
      <c r="L3" s="7"/>
      <c r="M3" s="7"/>
      <c r="N3" s="7"/>
      <c r="O3" s="7"/>
      <c r="P3" s="7"/>
      <c r="Q3" s="7"/>
    </row>
    <row r="4" ht="15.95" customHeight="1">
      <c r="A4" s="7"/>
      <c r="B4" s="19"/>
      <c r="C4" t="s" s="20">
        <v>10</v>
      </c>
      <c r="D4" s="21"/>
      <c r="E4" s="22"/>
      <c r="F4" t="s" s="23">
        <v>11</v>
      </c>
      <c r="G4" t="s" s="23">
        <v>12</v>
      </c>
      <c r="H4" t="s" s="24">
        <v>13</v>
      </c>
      <c r="I4" s="25"/>
      <c r="J4" s="7"/>
      <c r="K4" s="7"/>
      <c r="L4" s="7"/>
      <c r="M4" s="7"/>
      <c r="N4" s="7"/>
      <c r="O4" s="7"/>
      <c r="P4" s="7"/>
      <c r="Q4" s="7"/>
    </row>
    <row r="5" ht="15.95" customHeight="1">
      <c r="A5" s="7"/>
      <c r="B5" s="19"/>
      <c r="C5" t="s" s="26">
        <v>14</v>
      </c>
      <c r="D5" s="27"/>
      <c r="E5" s="28"/>
      <c r="F5" s="72">
        <v>218589</v>
      </c>
      <c r="G5" s="72">
        <v>218589</v>
      </c>
      <c r="H5" s="30"/>
      <c r="I5" s="25"/>
      <c r="J5" s="7"/>
      <c r="K5" s="7"/>
      <c r="L5" s="7"/>
      <c r="M5" s="7"/>
      <c r="N5" s="7"/>
      <c r="O5" s="7"/>
      <c r="P5" s="7"/>
      <c r="Q5" s="7"/>
    </row>
    <row r="6" ht="15.95" customHeight="1">
      <c r="A6" s="7"/>
      <c r="B6" s="19"/>
      <c r="C6" t="s" s="26">
        <v>554</v>
      </c>
      <c r="D6" s="27"/>
      <c r="E6" s="28"/>
      <c r="F6" s="72">
        <v>66000</v>
      </c>
      <c r="G6" s="72">
        <v>66000</v>
      </c>
      <c r="H6" t="s" s="31">
        <v>16</v>
      </c>
      <c r="I6" s="25"/>
      <c r="J6" s="7"/>
      <c r="K6" s="7"/>
      <c r="L6" s="7"/>
      <c r="M6" s="7"/>
      <c r="N6" s="7"/>
      <c r="O6" s="7"/>
      <c r="P6" s="7"/>
      <c r="Q6" s="7"/>
    </row>
    <row r="7" ht="15.95" customHeight="1">
      <c r="A7" s="7"/>
      <c r="B7" s="19"/>
      <c r="C7" t="s" s="26">
        <v>555</v>
      </c>
      <c r="D7" s="27"/>
      <c r="E7" s="28"/>
      <c r="F7" s="72">
        <v>33000</v>
      </c>
      <c r="G7" s="72">
        <v>33000</v>
      </c>
      <c r="H7" s="150">
        <f>SUM(G6:G9)</f>
        <v>112816</v>
      </c>
      <c r="I7" s="25"/>
      <c r="J7" s="7"/>
      <c r="K7" s="7"/>
      <c r="L7" s="7"/>
      <c r="M7" s="7"/>
      <c r="N7" s="7"/>
      <c r="O7" s="7"/>
      <c r="P7" s="7"/>
      <c r="Q7" s="7"/>
    </row>
    <row r="8" ht="15.95" customHeight="1">
      <c r="A8" s="7"/>
      <c r="B8" s="19"/>
      <c r="C8" s="33"/>
      <c r="D8" s="27"/>
      <c r="E8" s="28"/>
      <c r="F8" s="151">
        <v>0</v>
      </c>
      <c r="G8" s="151"/>
      <c r="H8" t="s" s="152">
        <v>9</v>
      </c>
      <c r="I8" s="25"/>
      <c r="J8" s="7"/>
      <c r="K8" s="7"/>
      <c r="L8" s="7"/>
      <c r="M8" s="7"/>
      <c r="N8" s="7"/>
      <c r="O8" s="7"/>
      <c r="P8" s="7"/>
      <c r="Q8" s="7"/>
    </row>
    <row r="9" ht="15.95" customHeight="1">
      <c r="A9" s="7"/>
      <c r="B9" s="19"/>
      <c r="C9" t="s" s="26">
        <v>286</v>
      </c>
      <c r="D9" s="27"/>
      <c r="E9" s="28"/>
      <c r="F9" s="151">
        <v>0</v>
      </c>
      <c r="G9" s="151">
        <v>13816</v>
      </c>
      <c r="H9" t="s" s="35">
        <v>556</v>
      </c>
      <c r="I9" s="25"/>
      <c r="J9" s="7"/>
      <c r="K9" s="7"/>
      <c r="L9" s="7"/>
      <c r="M9" s="7"/>
      <c r="N9" s="7"/>
      <c r="O9" s="7"/>
      <c r="P9" s="7"/>
      <c r="Q9" s="7"/>
    </row>
    <row r="10" ht="15.95" customHeight="1">
      <c r="A10" s="7"/>
      <c r="B10" s="19"/>
      <c r="C10" t="s" s="26">
        <v>18</v>
      </c>
      <c r="D10" s="27"/>
      <c r="E10" s="28"/>
      <c r="F10" s="151">
        <v>33000</v>
      </c>
      <c r="G10" s="151">
        <v>33000</v>
      </c>
      <c r="H10" t="s" s="36">
        <v>19</v>
      </c>
      <c r="I10" s="25"/>
      <c r="J10" s="7"/>
      <c r="K10" s="7"/>
      <c r="L10" s="7"/>
      <c r="M10" s="7"/>
      <c r="N10" s="7"/>
      <c r="O10" s="7"/>
      <c r="P10" s="7"/>
      <c r="Q10" s="7"/>
    </row>
    <row r="11" ht="15.95" customHeight="1">
      <c r="A11" s="7"/>
      <c r="B11" s="19"/>
      <c r="C11" t="s" s="26">
        <v>20</v>
      </c>
      <c r="D11" s="27"/>
      <c r="E11" s="28"/>
      <c r="F11" s="72"/>
      <c r="G11" s="72"/>
      <c r="H11" s="37"/>
      <c r="I11" s="25"/>
      <c r="J11" s="7"/>
      <c r="K11" s="7"/>
      <c r="L11" s="7"/>
      <c r="M11" s="7"/>
      <c r="N11" s="7"/>
      <c r="O11" s="7"/>
      <c r="P11" s="7"/>
      <c r="Q11" s="7"/>
    </row>
    <row r="12" ht="15.95" customHeight="1">
      <c r="A12" s="7"/>
      <c r="B12" s="19"/>
      <c r="C12" t="s" s="26">
        <v>21</v>
      </c>
      <c r="D12" s="27"/>
      <c r="E12" s="28"/>
      <c r="F12" s="72"/>
      <c r="G12" s="72"/>
      <c r="H12" s="30"/>
      <c r="I12" s="25"/>
      <c r="J12" s="7"/>
      <c r="K12" s="7"/>
      <c r="L12" s="7"/>
      <c r="M12" s="7"/>
      <c r="N12" s="7"/>
      <c r="O12" s="7"/>
      <c r="P12" s="7"/>
      <c r="Q12" s="7"/>
    </row>
    <row r="13" ht="15.95" customHeight="1">
      <c r="A13" s="7"/>
      <c r="B13" s="19"/>
      <c r="C13" t="s" s="26">
        <v>557</v>
      </c>
      <c r="D13" s="27"/>
      <c r="E13" s="28"/>
      <c r="F13" t="s" s="139">
        <v>61</v>
      </c>
      <c r="G13" t="s" s="139">
        <v>61</v>
      </c>
      <c r="H13" s="30"/>
      <c r="I13" s="25"/>
      <c r="J13" s="7"/>
      <c r="K13" s="7"/>
      <c r="L13" s="7"/>
      <c r="M13" s="7"/>
      <c r="N13" s="7"/>
      <c r="O13" s="7"/>
      <c r="P13" s="7"/>
      <c r="Q13" s="7"/>
    </row>
    <row r="14" ht="15.95" customHeight="1">
      <c r="A14" s="7"/>
      <c r="B14" s="19"/>
      <c r="C14" t="s" s="26">
        <v>558</v>
      </c>
      <c r="D14" s="27"/>
      <c r="E14" s="28"/>
      <c r="F14" s="151">
        <v>55000</v>
      </c>
      <c r="G14" t="s" s="139">
        <v>61</v>
      </c>
      <c r="H14" s="30"/>
      <c r="I14" s="25"/>
      <c r="J14" s="7"/>
      <c r="K14" s="7"/>
      <c r="L14" s="7"/>
      <c r="M14" s="7"/>
      <c r="N14" s="7"/>
      <c r="O14" s="7"/>
      <c r="P14" s="7"/>
      <c r="Q14" s="7"/>
    </row>
    <row r="15" ht="15.95" customHeight="1">
      <c r="A15" s="7"/>
      <c r="B15" s="19"/>
      <c r="C15" s="33"/>
      <c r="D15" s="27"/>
      <c r="E15" s="28"/>
      <c r="F15" s="72">
        <v>0</v>
      </c>
      <c r="G15" s="72">
        <v>0</v>
      </c>
      <c r="H15" s="30"/>
      <c r="I15" s="25"/>
      <c r="J15" s="7"/>
      <c r="K15" s="7"/>
      <c r="L15" s="7"/>
      <c r="M15" s="7"/>
      <c r="N15" s="7"/>
      <c r="O15" s="7"/>
      <c r="P15" s="7"/>
      <c r="Q15" s="7"/>
    </row>
    <row r="16" ht="15.95" customHeight="1">
      <c r="A16" s="7"/>
      <c r="B16" s="19"/>
      <c r="C16" t="s" s="39">
        <v>26</v>
      </c>
      <c r="D16" s="40"/>
      <c r="E16" s="40"/>
      <c r="F16" s="161">
        <f>SUM(F5:F15)</f>
        <v>405589</v>
      </c>
      <c r="G16" s="161">
        <f>SUM(G5:G15)</f>
        <v>364405</v>
      </c>
      <c r="H16" s="42"/>
      <c r="I16" s="25"/>
      <c r="J16" s="7"/>
      <c r="K16" s="7"/>
      <c r="L16" s="7"/>
      <c r="M16" s="7"/>
      <c r="N16" s="7"/>
      <c r="O16" s="7"/>
      <c r="P16" s="7"/>
      <c r="Q16" s="7"/>
    </row>
    <row r="17" ht="18.75" customHeight="1">
      <c r="A17" s="7"/>
      <c r="B17" s="7"/>
      <c r="C17" t="s" s="43">
        <v>27</v>
      </c>
      <c r="D17" s="44"/>
      <c r="E17" s="44"/>
      <c r="F17" s="45"/>
      <c r="G17" s="45"/>
      <c r="H17" t="s" s="162">
        <v>9</v>
      </c>
      <c r="I17" s="7"/>
      <c r="J17" s="7"/>
      <c r="K17" s="7"/>
      <c r="L17" s="7"/>
      <c r="M17" s="7"/>
      <c r="N17" s="7"/>
      <c r="O17" s="7"/>
      <c r="P17" s="7"/>
      <c r="Q17" s="7"/>
    </row>
    <row r="18" ht="15.95" customHeight="1">
      <c r="A18" s="7"/>
      <c r="B18" s="19"/>
      <c r="C18" t="s" s="20">
        <v>10</v>
      </c>
      <c r="D18" s="21"/>
      <c r="E18" s="22"/>
      <c r="F18" t="s" s="23">
        <v>11</v>
      </c>
      <c r="G18" t="s" s="23">
        <v>12</v>
      </c>
      <c r="H18" t="s" s="24">
        <v>13</v>
      </c>
      <c r="I18" s="25"/>
      <c r="J18" s="7"/>
      <c r="K18" s="7"/>
      <c r="L18" s="7"/>
      <c r="M18" s="7"/>
      <c r="N18" s="7"/>
      <c r="O18" s="7"/>
      <c r="P18" s="7"/>
      <c r="Q18" s="7"/>
    </row>
    <row r="19" ht="15.95" customHeight="1">
      <c r="A19" s="7"/>
      <c r="B19" s="19"/>
      <c r="C19" t="s" s="26">
        <v>28</v>
      </c>
      <c r="D19" s="27"/>
      <c r="E19" s="28"/>
      <c r="F19" s="72">
        <f>SUM(F32:F43)</f>
        <v>330000</v>
      </c>
      <c r="G19" s="72">
        <f>SUM(G32:G43)</f>
        <v>0</v>
      </c>
      <c r="H19" t="s" s="47">
        <v>29</v>
      </c>
      <c r="I19" s="25"/>
      <c r="J19" s="7"/>
      <c r="K19" s="7"/>
      <c r="L19" s="7"/>
      <c r="M19" s="7"/>
      <c r="N19" s="7"/>
      <c r="O19" s="7"/>
      <c r="P19" s="7"/>
      <c r="Q19" s="7"/>
    </row>
    <row r="20" ht="15.95" customHeight="1">
      <c r="A20" s="7"/>
      <c r="B20" s="19"/>
      <c r="C20" t="s" s="26">
        <v>30</v>
      </c>
      <c r="D20" s="27"/>
      <c r="E20" s="28"/>
      <c r="F20" s="72">
        <v>0</v>
      </c>
      <c r="G20" s="72">
        <f>G44</f>
        <v>22902</v>
      </c>
      <c r="H20" s="30"/>
      <c r="I20" s="25"/>
      <c r="J20" s="7"/>
      <c r="K20" s="7"/>
      <c r="L20" s="7"/>
      <c r="M20" s="7"/>
      <c r="N20" s="7"/>
      <c r="O20" s="7"/>
      <c r="P20" s="7"/>
      <c r="Q20" s="7"/>
    </row>
    <row r="21" ht="15.95" customHeight="1">
      <c r="A21" s="7"/>
      <c r="B21" s="19"/>
      <c r="C21" t="s" s="26">
        <v>32</v>
      </c>
      <c r="D21" s="27"/>
      <c r="E21" s="28"/>
      <c r="F21" s="72">
        <v>47324</v>
      </c>
      <c r="G21" s="72">
        <f>G45</f>
        <v>23781</v>
      </c>
      <c r="H21" s="30"/>
      <c r="I21" s="25"/>
      <c r="J21" s="7"/>
      <c r="K21" s="7"/>
      <c r="L21" s="7"/>
      <c r="M21" s="7"/>
      <c r="N21" s="7"/>
      <c r="O21" s="7"/>
      <c r="P21" s="7"/>
      <c r="Q21" s="7"/>
    </row>
    <row r="22" ht="15.95" customHeight="1">
      <c r="A22" s="7"/>
      <c r="B22" s="19"/>
      <c r="C22" t="s" s="26">
        <v>33</v>
      </c>
      <c r="D22" s="27"/>
      <c r="E22" s="28"/>
      <c r="F22" s="72">
        <v>0</v>
      </c>
      <c r="G22" s="72">
        <f>G46</f>
        <v>0</v>
      </c>
      <c r="H22" s="30"/>
      <c r="I22" s="25"/>
      <c r="J22" s="7"/>
      <c r="K22" s="7"/>
      <c r="L22" s="7"/>
      <c r="M22" s="7"/>
      <c r="N22" s="7"/>
      <c r="O22" s="7"/>
      <c r="P22" s="7"/>
      <c r="Q22" s="7"/>
    </row>
    <row r="23" ht="15.95" customHeight="1">
      <c r="A23" s="7"/>
      <c r="B23" s="19"/>
      <c r="C23" t="s" s="26">
        <v>34</v>
      </c>
      <c r="D23" s="27"/>
      <c r="E23" s="28"/>
      <c r="F23" s="72">
        <v>0</v>
      </c>
      <c r="G23" s="72">
        <f>G47</f>
        <v>0</v>
      </c>
      <c r="H23" s="30"/>
      <c r="I23" s="25"/>
      <c r="J23" s="7"/>
      <c r="K23" s="7"/>
      <c r="L23" s="7"/>
      <c r="M23" s="7"/>
      <c r="N23" s="7"/>
      <c r="O23" s="7"/>
      <c r="P23" s="7"/>
      <c r="Q23" s="7"/>
    </row>
    <row r="24" ht="15.95" customHeight="1">
      <c r="A24" s="7"/>
      <c r="B24" s="19"/>
      <c r="C24" t="s" s="26">
        <v>35</v>
      </c>
      <c r="D24" s="27"/>
      <c r="E24" s="28"/>
      <c r="F24" s="72">
        <v>0</v>
      </c>
      <c r="G24" s="72">
        <f>SUM(G48)</f>
        <v>4321</v>
      </c>
      <c r="H24" s="30"/>
      <c r="I24" s="25"/>
      <c r="J24" s="7"/>
      <c r="K24" s="7"/>
      <c r="L24" s="7"/>
      <c r="M24" s="7"/>
      <c r="N24" s="7"/>
      <c r="O24" s="7"/>
      <c r="P24" s="7"/>
      <c r="Q24" s="7"/>
    </row>
    <row r="25" ht="15.95" customHeight="1">
      <c r="A25" s="7"/>
      <c r="B25" s="19"/>
      <c r="C25" t="s" s="26">
        <v>36</v>
      </c>
      <c r="D25" s="27"/>
      <c r="E25" s="28"/>
      <c r="F25" s="72">
        <v>0</v>
      </c>
      <c r="G25" s="72">
        <f>G49</f>
        <v>0</v>
      </c>
      <c r="H25" s="30"/>
      <c r="I25" s="25"/>
      <c r="J25" s="7"/>
      <c r="K25" s="7"/>
      <c r="L25" s="7"/>
      <c r="M25" s="7"/>
      <c r="N25" s="7"/>
      <c r="O25" s="7"/>
      <c r="P25" s="7"/>
      <c r="Q25" s="7"/>
    </row>
    <row r="26" ht="27" customHeight="1">
      <c r="A26" s="7"/>
      <c r="B26" s="19"/>
      <c r="C26" t="s" s="26">
        <v>37</v>
      </c>
      <c r="D26" s="27"/>
      <c r="E26" t="s" s="190">
        <v>393</v>
      </c>
      <c r="F26" s="72">
        <v>10400</v>
      </c>
      <c r="G26" s="72">
        <f>G51</f>
        <v>14000</v>
      </c>
      <c r="H26" t="s" s="191">
        <v>394</v>
      </c>
      <c r="I26" s="25"/>
      <c r="J26" s="7"/>
      <c r="K26" s="50"/>
      <c r="L26" s="7"/>
      <c r="M26" s="7"/>
      <c r="N26" s="7"/>
      <c r="O26" s="7"/>
      <c r="P26" s="7"/>
      <c r="Q26" s="7"/>
    </row>
    <row r="27" ht="15.95" customHeight="1">
      <c r="A27" s="7"/>
      <c r="B27" s="19"/>
      <c r="C27" t="s" s="26">
        <v>39</v>
      </c>
      <c r="D27" s="27"/>
      <c r="E27" s="28"/>
      <c r="F27" s="72">
        <v>0</v>
      </c>
      <c r="G27" s="72"/>
      <c r="H27" s="30"/>
      <c r="I27" s="25"/>
      <c r="J27" s="7"/>
      <c r="K27" s="50"/>
      <c r="L27" s="7"/>
      <c r="M27" s="7"/>
      <c r="N27" s="7"/>
      <c r="O27" s="7"/>
      <c r="P27" s="7"/>
      <c r="Q27" s="7"/>
    </row>
    <row r="28" ht="15.95" customHeight="1">
      <c r="A28" s="7"/>
      <c r="B28" s="19"/>
      <c r="C28" t="s" s="26">
        <v>40</v>
      </c>
      <c r="D28" s="27"/>
      <c r="E28" s="28"/>
      <c r="F28" s="72">
        <v>0</v>
      </c>
      <c r="G28" s="453">
        <v>265236</v>
      </c>
      <c r="H28" s="30"/>
      <c r="I28" s="25"/>
      <c r="J28" s="7"/>
      <c r="K28" s="7"/>
      <c r="L28" s="7"/>
      <c r="M28" s="7"/>
      <c r="N28" s="7"/>
      <c r="O28" s="7"/>
      <c r="P28" s="7"/>
      <c r="Q28" s="7"/>
    </row>
    <row r="29" ht="15.95" customHeight="1">
      <c r="A29" s="7"/>
      <c r="B29" s="19"/>
      <c r="C29" t="s" s="39">
        <v>26</v>
      </c>
      <c r="D29" s="40"/>
      <c r="E29" s="40"/>
      <c r="F29" s="161">
        <f>SUM(F19:F28)</f>
        <v>387724</v>
      </c>
      <c r="G29" s="161">
        <f>SUM(G19:G28)</f>
        <v>330240</v>
      </c>
      <c r="H29" s="51"/>
      <c r="I29" s="25"/>
      <c r="J29" s="7"/>
      <c r="K29" s="7"/>
      <c r="L29" s="7"/>
      <c r="M29" s="7"/>
      <c r="N29" s="7"/>
      <c r="O29" s="7"/>
      <c r="P29" s="7"/>
      <c r="Q29" s="7"/>
    </row>
    <row r="30" ht="18" customHeight="1">
      <c r="A30" s="7"/>
      <c r="B30" s="16"/>
      <c r="C30" t="s" s="43">
        <v>41</v>
      </c>
      <c r="D30" s="168"/>
      <c r="E30" s="44"/>
      <c r="F30" s="45"/>
      <c r="G30" s="45"/>
      <c r="H30" t="s" s="162">
        <v>9</v>
      </c>
      <c r="I30" s="7"/>
      <c r="J30" s="7"/>
      <c r="K30" s="7"/>
      <c r="L30" s="7"/>
      <c r="M30" s="7"/>
      <c r="N30" s="7"/>
      <c r="O30" s="7"/>
      <c r="P30" s="7"/>
      <c r="Q30" s="7"/>
    </row>
    <row r="31" ht="15.95" customHeight="1">
      <c r="A31" s="19"/>
      <c r="B31" s="52"/>
      <c r="C31" t="s" s="53">
        <v>42</v>
      </c>
      <c r="D31" s="169"/>
      <c r="E31" t="s" s="55">
        <v>43</v>
      </c>
      <c r="F31" t="s" s="23">
        <v>11</v>
      </c>
      <c r="G31" t="s" s="23">
        <v>12</v>
      </c>
      <c r="H31" t="s" s="24">
        <v>13</v>
      </c>
      <c r="I31" s="25"/>
      <c r="J31" s="7"/>
      <c r="K31" s="7"/>
      <c r="L31" s="7"/>
      <c r="M31" s="7"/>
      <c r="N31" s="7"/>
      <c r="O31" s="7"/>
      <c r="P31" s="7"/>
      <c r="Q31" s="7"/>
    </row>
    <row r="32" ht="15.95" customHeight="1">
      <c r="A32" s="19"/>
      <c r="B32" t="s" s="56">
        <v>28</v>
      </c>
      <c r="C32" s="57">
        <v>43922</v>
      </c>
      <c r="D32" t="s" s="170">
        <f>IF(C32="","",YEAR(C32)&amp;"/"&amp;MONTH(C32))</f>
        <v>559</v>
      </c>
      <c r="E32" t="s" s="59">
        <v>560</v>
      </c>
      <c r="F32" s="72">
        <v>0</v>
      </c>
      <c r="G32" s="72"/>
      <c r="H32" t="s" s="47">
        <v>561</v>
      </c>
      <c r="I32" s="25"/>
      <c r="J32" s="7"/>
      <c r="K32" s="7"/>
      <c r="L32" s="7"/>
      <c r="M32" s="7"/>
      <c r="N32" s="7"/>
      <c r="O32" s="7"/>
      <c r="P32" s="7"/>
      <c r="Q32" s="7"/>
    </row>
    <row r="33" ht="15.95" customHeight="1">
      <c r="A33" s="19"/>
      <c r="B33" s="60"/>
      <c r="C33" s="57">
        <v>43952</v>
      </c>
      <c r="D33" t="s" s="170">
        <f>IF(C33="","",YEAR(C33)&amp;"/"&amp;MONTH(C33))</f>
        <v>562</v>
      </c>
      <c r="E33" t="s" s="59">
        <v>560</v>
      </c>
      <c r="F33" s="72">
        <v>0</v>
      </c>
      <c r="G33" s="72"/>
      <c r="H33" t="s" s="47">
        <v>561</v>
      </c>
      <c r="I33" s="25"/>
      <c r="J33" s="7"/>
      <c r="K33" s="7"/>
      <c r="L33" s="7"/>
      <c r="M33" s="7"/>
      <c r="N33" s="7"/>
      <c r="O33" s="7"/>
      <c r="P33" s="7"/>
      <c r="Q33" s="7"/>
    </row>
    <row r="34" ht="15.95" customHeight="1">
      <c r="A34" s="19"/>
      <c r="B34" s="60"/>
      <c r="C34" s="57">
        <v>43983</v>
      </c>
      <c r="D34" t="s" s="170">
        <f>IF(C34="","",YEAR(C34)&amp;"/"&amp;MONTH(C34))</f>
        <v>563</v>
      </c>
      <c r="E34" t="s" s="59">
        <v>560</v>
      </c>
      <c r="F34" t="s" s="139">
        <v>61</v>
      </c>
      <c r="G34" s="72"/>
      <c r="H34" t="s" s="47">
        <v>564</v>
      </c>
      <c r="I34" s="25"/>
      <c r="J34" s="7"/>
      <c r="K34" s="7"/>
      <c r="L34" s="7"/>
      <c r="M34" s="7"/>
      <c r="N34" s="7"/>
      <c r="O34" s="61">
        <f>SUM(G32:G50)</f>
        <v>51004</v>
      </c>
      <c r="P34" s="7"/>
      <c r="Q34" s="7"/>
    </row>
    <row r="35" ht="15.95" customHeight="1">
      <c r="A35" s="19"/>
      <c r="B35" s="60"/>
      <c r="C35" s="57">
        <v>44013</v>
      </c>
      <c r="D35" t="s" s="170">
        <f>IF(C35="","",YEAR(C35)&amp;"/"&amp;MONTH(C35))</f>
        <v>565</v>
      </c>
      <c r="E35" t="s" s="59">
        <v>566</v>
      </c>
      <c r="F35" s="72">
        <v>5000</v>
      </c>
      <c r="G35" s="72"/>
      <c r="H35" t="s" s="47">
        <v>567</v>
      </c>
      <c r="I35" s="25"/>
      <c r="J35" s="7"/>
      <c r="K35" s="7"/>
      <c r="L35" s="7"/>
      <c r="M35" s="7"/>
      <c r="N35" s="7"/>
      <c r="O35" s="7"/>
      <c r="P35" s="7"/>
      <c r="Q35" s="7"/>
    </row>
    <row r="36" ht="15.95" customHeight="1">
      <c r="A36" s="19"/>
      <c r="B36" s="60"/>
      <c r="C36" s="57">
        <v>44044</v>
      </c>
      <c r="D36" t="s" s="170">
        <f>IF(C36="","",YEAR(C36)&amp;"/"&amp;MONTH(C36))</f>
        <v>568</v>
      </c>
      <c r="E36" t="s" s="59">
        <v>191</v>
      </c>
      <c r="F36" s="72">
        <v>5000</v>
      </c>
      <c r="G36" s="72"/>
      <c r="H36" s="30"/>
      <c r="I36" s="25"/>
      <c r="J36" s="7"/>
      <c r="K36" s="7"/>
      <c r="L36" s="7"/>
      <c r="M36" s="7"/>
      <c r="N36" s="7"/>
      <c r="O36" s="7"/>
      <c r="P36" s="7"/>
      <c r="Q36" s="7"/>
    </row>
    <row r="37" ht="31.5" customHeight="1">
      <c r="A37" s="19"/>
      <c r="B37" s="60"/>
      <c r="C37" s="57">
        <v>44075</v>
      </c>
      <c r="D37" t="s" s="170">
        <f>IF(C37="","",YEAR(C37)&amp;"/"&amp;MONTH(C37))</f>
        <v>569</v>
      </c>
      <c r="E37" t="s" s="59">
        <v>570</v>
      </c>
      <c r="F37" s="72">
        <v>5000</v>
      </c>
      <c r="G37" s="72"/>
      <c r="H37" t="s" s="454">
        <v>571</v>
      </c>
      <c r="I37" s="63"/>
      <c r="J37" s="7"/>
      <c r="K37" s="7"/>
      <c r="L37" s="7"/>
      <c r="M37" s="7"/>
      <c r="N37" s="7"/>
      <c r="O37" s="7"/>
      <c r="P37" s="7"/>
      <c r="Q37" s="7"/>
    </row>
    <row r="38" ht="15.95" customHeight="1">
      <c r="A38" s="19"/>
      <c r="B38" s="60"/>
      <c r="C38" s="57">
        <v>44105</v>
      </c>
      <c r="D38" t="s" s="170">
        <f>IF(C38="","",YEAR(C38)&amp;"/"&amp;MONTH(C38))</f>
        <v>572</v>
      </c>
      <c r="E38" t="s" s="59">
        <v>573</v>
      </c>
      <c r="F38" s="72">
        <v>40000</v>
      </c>
      <c r="G38" s="72"/>
      <c r="H38" t="s" s="47">
        <v>574</v>
      </c>
      <c r="I38" s="25"/>
      <c r="J38" s="7"/>
      <c r="K38" s="7"/>
      <c r="L38" s="7"/>
      <c r="M38" s="7"/>
      <c r="N38" s="7"/>
      <c r="O38" s="7"/>
      <c r="P38" s="7"/>
      <c r="Q38" s="7"/>
    </row>
    <row r="39" ht="15.95" customHeight="1">
      <c r="A39" s="19"/>
      <c r="B39" s="60"/>
      <c r="C39" s="57">
        <v>44136</v>
      </c>
      <c r="D39" t="s" s="170">
        <f>IF(C39="","",YEAR(C39)&amp;"/"&amp;MONTH(C39))</f>
        <v>575</v>
      </c>
      <c r="E39" t="s" s="59">
        <v>576</v>
      </c>
      <c r="F39" s="72">
        <v>20000</v>
      </c>
      <c r="G39" s="72"/>
      <c r="H39" t="s" s="47">
        <v>574</v>
      </c>
      <c r="I39" s="25"/>
      <c r="J39" s="7"/>
      <c r="K39" s="7"/>
      <c r="L39" s="7"/>
      <c r="M39" s="7"/>
      <c r="N39" s="7"/>
      <c r="O39" s="7"/>
      <c r="P39" s="7"/>
      <c r="Q39" s="7"/>
    </row>
    <row r="40" ht="15.95" customHeight="1">
      <c r="A40" s="19"/>
      <c r="B40" s="60"/>
      <c r="C40" s="57">
        <v>44166</v>
      </c>
      <c r="D40" t="s" s="170">
        <f>IF(C40="","",YEAR(C40)&amp;"/"&amp;MONTH(C40))</f>
        <v>577</v>
      </c>
      <c r="E40" t="s" s="59">
        <v>578</v>
      </c>
      <c r="F40" s="72">
        <v>5000</v>
      </c>
      <c r="G40" s="72"/>
      <c r="H40" s="65"/>
      <c r="I40" s="25"/>
      <c r="J40" s="7"/>
      <c r="K40" s="7"/>
      <c r="L40" s="7"/>
      <c r="M40" s="7"/>
      <c r="N40" s="7"/>
      <c r="O40" s="7"/>
      <c r="P40" s="7"/>
      <c r="Q40" s="7"/>
    </row>
    <row r="41" ht="15.95" customHeight="1">
      <c r="A41" s="19"/>
      <c r="B41" s="60"/>
      <c r="C41" s="57">
        <v>44197</v>
      </c>
      <c r="D41" t="s" s="170">
        <f>IF(C41="","",YEAR(C41)&amp;"/"&amp;MONTH(C41))</f>
        <v>579</v>
      </c>
      <c r="E41" t="s" s="59">
        <v>580</v>
      </c>
      <c r="F41" s="72">
        <v>5000</v>
      </c>
      <c r="G41" s="72"/>
      <c r="H41" s="30"/>
      <c r="I41" s="25"/>
      <c r="J41" s="7"/>
      <c r="K41" s="7"/>
      <c r="L41" s="7"/>
      <c r="M41" s="7"/>
      <c r="N41" s="7"/>
      <c r="O41" s="7"/>
      <c r="P41" s="7"/>
      <c r="Q41" s="7"/>
    </row>
    <row r="42" ht="15.95" customHeight="1">
      <c r="A42" s="19"/>
      <c r="B42" s="60"/>
      <c r="C42" s="57">
        <v>44228</v>
      </c>
      <c r="D42" t="s" s="170">
        <f>IF(C42="","",YEAR(C42)&amp;"/"&amp;MONTH(C42))</f>
        <v>581</v>
      </c>
      <c r="E42" t="s" s="59">
        <v>582</v>
      </c>
      <c r="F42" s="72">
        <v>5000</v>
      </c>
      <c r="G42" s="72"/>
      <c r="H42" s="30"/>
      <c r="I42" s="25"/>
      <c r="J42" s="7"/>
      <c r="K42" s="7"/>
      <c r="L42" s="7"/>
      <c r="M42" s="7"/>
      <c r="N42" s="7"/>
      <c r="O42" s="7"/>
      <c r="P42" s="7"/>
      <c r="Q42" s="7"/>
    </row>
    <row r="43" ht="15.95" customHeight="1">
      <c r="A43" s="19"/>
      <c r="B43" s="66"/>
      <c r="C43" s="57">
        <v>44256</v>
      </c>
      <c r="D43" t="s" s="170">
        <f>IF(C43="","",YEAR(C43)&amp;"/"&amp;MONTH(C43))</f>
        <v>583</v>
      </c>
      <c r="E43" t="s" s="59">
        <v>584</v>
      </c>
      <c r="F43" s="72">
        <v>240000</v>
      </c>
      <c r="G43" s="72"/>
      <c r="H43" s="30"/>
      <c r="I43" s="25"/>
      <c r="J43" s="7"/>
      <c r="K43" s="7"/>
      <c r="L43" s="7"/>
      <c r="M43" s="7"/>
      <c r="N43" s="7"/>
      <c r="O43" s="7"/>
      <c r="P43" s="7"/>
      <c r="Q43" s="7"/>
    </row>
    <row r="44" ht="15.95" customHeight="1">
      <c r="A44" s="19"/>
      <c r="B44" s="67"/>
      <c r="C44" t="s" s="68">
        <v>30</v>
      </c>
      <c r="D44" s="69"/>
      <c r="E44" t="s" s="59">
        <v>68</v>
      </c>
      <c r="F44" s="72">
        <v>46789</v>
      </c>
      <c r="G44" s="72">
        <v>22902</v>
      </c>
      <c r="H44" s="30"/>
      <c r="I44" s="25"/>
      <c r="J44" s="7"/>
      <c r="K44" s="7"/>
      <c r="L44" s="7"/>
      <c r="M44" s="7"/>
      <c r="N44" s="7"/>
      <c r="O44" s="7"/>
      <c r="P44" s="7"/>
      <c r="Q44" s="7"/>
    </row>
    <row r="45" ht="15.95" customHeight="1">
      <c r="A45" s="19"/>
      <c r="B45" s="67"/>
      <c r="C45" t="s" s="68">
        <v>32</v>
      </c>
      <c r="D45" s="69"/>
      <c r="E45" t="s" s="59">
        <v>585</v>
      </c>
      <c r="F45" s="72">
        <v>0</v>
      </c>
      <c r="G45" s="72">
        <v>23781</v>
      </c>
      <c r="H45" s="30"/>
      <c r="I45" s="25"/>
      <c r="J45" s="7"/>
      <c r="K45" s="7"/>
      <c r="L45" s="7"/>
      <c r="M45" s="7"/>
      <c r="N45" s="7"/>
      <c r="O45" s="7"/>
      <c r="P45" s="7"/>
      <c r="Q45" s="7"/>
    </row>
    <row r="46" ht="15.95" customHeight="1">
      <c r="A46" s="19"/>
      <c r="B46" s="67"/>
      <c r="C46" t="s" s="68">
        <v>33</v>
      </c>
      <c r="D46" s="69"/>
      <c r="E46" s="70"/>
      <c r="F46" s="72">
        <v>0</v>
      </c>
      <c r="G46" s="72">
        <v>0</v>
      </c>
      <c r="H46" s="30"/>
      <c r="I46" s="25"/>
      <c r="J46" s="7"/>
      <c r="K46" s="7"/>
      <c r="L46" s="7"/>
      <c r="M46" s="7"/>
      <c r="N46" s="7"/>
      <c r="O46" s="7"/>
      <c r="P46" s="7"/>
      <c r="Q46" s="7"/>
    </row>
    <row r="47" ht="15.95" customHeight="1">
      <c r="A47" s="19"/>
      <c r="B47" s="67"/>
      <c r="C47" t="s" s="68">
        <v>34</v>
      </c>
      <c r="D47" s="69"/>
      <c r="E47" s="70"/>
      <c r="F47" s="72">
        <v>0</v>
      </c>
      <c r="G47" s="72"/>
      <c r="H47" s="30"/>
      <c r="I47" s="25"/>
      <c r="J47" s="7"/>
      <c r="K47" s="7"/>
      <c r="L47" s="7"/>
      <c r="M47" s="7"/>
      <c r="N47" s="7"/>
      <c r="O47" s="7"/>
      <c r="P47" s="7"/>
      <c r="Q47" s="7"/>
    </row>
    <row r="48" ht="15.95" customHeight="1">
      <c r="A48" s="19"/>
      <c r="B48" s="67"/>
      <c r="C48" t="s" s="68">
        <v>35</v>
      </c>
      <c r="D48" s="69"/>
      <c r="E48" t="s" s="59">
        <v>586</v>
      </c>
      <c r="F48" s="72">
        <v>0</v>
      </c>
      <c r="G48" s="72">
        <v>4321</v>
      </c>
      <c r="H48" s="30"/>
      <c r="I48" s="25"/>
      <c r="J48" s="7"/>
      <c r="K48" s="7"/>
      <c r="L48" s="7"/>
      <c r="M48" s="7"/>
      <c r="N48" s="7"/>
      <c r="O48" s="7"/>
      <c r="P48" s="7"/>
      <c r="Q48" s="7"/>
    </row>
    <row r="49" ht="15.95" customHeight="1">
      <c r="A49" s="19"/>
      <c r="B49" s="67"/>
      <c r="C49" t="s" s="68">
        <v>36</v>
      </c>
      <c r="D49" s="69"/>
      <c r="E49" s="70"/>
      <c r="F49" s="72">
        <v>0</v>
      </c>
      <c r="G49" s="72"/>
      <c r="H49" s="30"/>
      <c r="I49" s="71"/>
      <c r="J49" s="7"/>
      <c r="K49" s="7"/>
      <c r="L49" s="7"/>
      <c r="M49" s="7"/>
      <c r="N49" s="7"/>
      <c r="O49" s="7"/>
      <c r="P49" s="7"/>
      <c r="Q49" s="7"/>
    </row>
    <row r="50" ht="15.95" customHeight="1">
      <c r="A50" s="19"/>
      <c r="B50" s="67"/>
      <c r="C50" t="s" s="68">
        <v>39</v>
      </c>
      <c r="D50" s="69"/>
      <c r="E50" s="70"/>
      <c r="F50" s="72">
        <v>0</v>
      </c>
      <c r="G50" s="151">
        <v>0</v>
      </c>
      <c r="H50" s="72"/>
      <c r="I50" t="s" s="455">
        <v>587</v>
      </c>
      <c r="J50" t="s" s="456">
        <v>588</v>
      </c>
      <c r="K50" s="7"/>
      <c r="L50" s="7"/>
      <c r="M50" s="7"/>
      <c r="N50" s="7"/>
      <c r="O50" s="7"/>
      <c r="P50" s="7"/>
      <c r="Q50" s="7"/>
    </row>
    <row r="51" ht="15.95" customHeight="1">
      <c r="A51" s="19"/>
      <c r="B51" s="67"/>
      <c r="C51" t="s" s="68">
        <v>37</v>
      </c>
      <c r="D51" s="69"/>
      <c r="E51" t="s" s="59">
        <v>589</v>
      </c>
      <c r="F51" s="72">
        <v>18800</v>
      </c>
      <c r="G51" s="72">
        <v>14000</v>
      </c>
      <c r="H51" s="72"/>
      <c r="I51" s="75">
        <v>99169</v>
      </c>
      <c r="J51" s="76">
        <f>G29-I51</f>
        <v>231071</v>
      </c>
      <c r="K51" s="7"/>
      <c r="L51" s="7"/>
      <c r="M51" s="7"/>
      <c r="N51" s="7"/>
      <c r="O51" s="7"/>
      <c r="P51" s="7"/>
      <c r="Q51" s="7"/>
    </row>
    <row r="52" ht="15.95" customHeight="1">
      <c r="A52" s="19"/>
      <c r="B52" s="67"/>
      <c r="C52" t="s" s="68">
        <v>40</v>
      </c>
      <c r="D52" s="69"/>
      <c r="E52" t="s" s="59">
        <v>590</v>
      </c>
      <c r="F52" s="72">
        <v>10000</v>
      </c>
      <c r="G52" s="453">
        <v>265236</v>
      </c>
      <c r="H52" t="s" s="47">
        <v>591</v>
      </c>
      <c r="I52" s="176"/>
      <c r="J52" s="7"/>
      <c r="K52" s="7"/>
      <c r="L52" s="7"/>
      <c r="M52" s="7"/>
      <c r="N52" s="7"/>
      <c r="O52" s="7"/>
      <c r="P52" s="7"/>
      <c r="Q52" s="7"/>
    </row>
    <row r="53" ht="15.95" customHeight="1">
      <c r="A53" s="19"/>
      <c r="B53" s="79"/>
      <c r="C53" t="s" s="80">
        <v>26</v>
      </c>
      <c r="D53" s="69"/>
      <c r="E53" s="40"/>
      <c r="F53" s="161">
        <f>SUM(F32:F52)</f>
        <v>405589</v>
      </c>
      <c r="G53" s="161">
        <f>SUM(G32:G52)</f>
        <v>330240</v>
      </c>
      <c r="H53" s="51"/>
      <c r="I53" s="25"/>
      <c r="J53" s="7"/>
      <c r="K53" s="7"/>
      <c r="L53" s="7"/>
      <c r="M53" s="7"/>
      <c r="N53" s="7"/>
      <c r="O53" s="7"/>
      <c r="P53" s="7"/>
      <c r="Q53" s="7"/>
    </row>
    <row r="54" ht="13.5" customHeight="1">
      <c r="A54" s="7"/>
      <c r="B54" s="82"/>
      <c r="C54" s="82"/>
      <c r="D54" s="457"/>
      <c r="E54" s="82"/>
      <c r="F54" s="177"/>
      <c r="G54" s="177"/>
      <c r="H54" s="177"/>
      <c r="I54" s="7"/>
      <c r="J54" s="7"/>
      <c r="K54" s="7"/>
      <c r="L54" s="7"/>
      <c r="M54" s="7"/>
      <c r="N54" s="7"/>
      <c r="O54" s="7"/>
      <c r="P54" s="7"/>
      <c r="Q54" s="7"/>
    </row>
    <row r="55" ht="13.5" customHeight="1">
      <c r="A55" s="7"/>
      <c r="B55" s="7"/>
      <c r="C55" s="7"/>
      <c r="D55" s="7"/>
      <c r="E55" s="7"/>
      <c r="F55" t="s" s="316">
        <v>592</v>
      </c>
      <c r="G55" s="85">
        <v>265236</v>
      </c>
      <c r="H55" t="s" s="315">
        <v>593</v>
      </c>
      <c r="I55" t="s" s="458">
        <v>594</v>
      </c>
      <c r="J55" s="78">
        <v>10000</v>
      </c>
      <c r="K55" s="78">
        <v>26</v>
      </c>
      <c r="L55" s="78">
        <f>J55*K55</f>
        <v>260000</v>
      </c>
      <c r="M55" s="7"/>
      <c r="N55" s="7"/>
      <c r="O55" s="7"/>
      <c r="P55" s="7"/>
      <c r="Q55" s="7"/>
    </row>
    <row r="56" ht="13.5" customHeight="1">
      <c r="A56" s="7"/>
      <c r="B56" s="7"/>
      <c r="C56" s="7"/>
      <c r="D56" s="7"/>
      <c r="E56" s="7"/>
      <c r="F56" t="s" s="316">
        <v>595</v>
      </c>
      <c r="G56" s="459">
        <f>G16-G53</f>
        <v>34165</v>
      </c>
      <c r="H56" s="89"/>
      <c r="I56" s="7"/>
      <c r="J56" s="78">
        <v>1000</v>
      </c>
      <c r="K56" s="78">
        <v>6</v>
      </c>
      <c r="L56" s="78">
        <f>J56*K56</f>
        <v>6000</v>
      </c>
      <c r="M56" s="7"/>
      <c r="N56" s="7"/>
      <c r="O56" s="7"/>
      <c r="P56" s="7"/>
      <c r="Q56" s="7"/>
    </row>
    <row r="57" ht="13.5" customHeight="1">
      <c r="A57" s="7"/>
      <c r="B57" s="7"/>
      <c r="C57" s="7"/>
      <c r="D57" s="7"/>
      <c r="E57" s="7"/>
      <c r="F57" s="179"/>
      <c r="G57" s="460">
        <f>IF(G55=G56,"ok",G56-G55)</f>
        <v>-231071</v>
      </c>
      <c r="H57" s="181"/>
      <c r="I57" s="7"/>
      <c r="J57" s="78">
        <v>500</v>
      </c>
      <c r="K57" s="78">
        <v>0</v>
      </c>
      <c r="L57" s="78">
        <f>J57*K57</f>
        <v>0</v>
      </c>
      <c r="M57" s="7"/>
      <c r="N57" s="7"/>
      <c r="O57" s="7"/>
      <c r="P57" s="7"/>
      <c r="Q57" s="7"/>
    </row>
    <row r="58" ht="13.5" customHeight="1">
      <c r="A58" s="7"/>
      <c r="B58" s="7"/>
      <c r="C58" s="7"/>
      <c r="D58" s="7"/>
      <c r="E58" s="7"/>
      <c r="F58" s="89"/>
      <c r="G58" s="182"/>
      <c r="H58" s="89"/>
      <c r="I58" s="7"/>
      <c r="J58" s="78">
        <v>100</v>
      </c>
      <c r="K58" s="78">
        <v>0</v>
      </c>
      <c r="L58" s="78">
        <f>J58*K58</f>
        <v>0</v>
      </c>
      <c r="M58" s="7"/>
      <c r="N58" s="7"/>
      <c r="O58" s="7"/>
      <c r="P58" s="7"/>
      <c r="Q58" s="7"/>
    </row>
    <row r="59" ht="13.5" customHeight="1">
      <c r="A59" s="7"/>
      <c r="B59" s="7"/>
      <c r="C59" s="7"/>
      <c r="D59" s="7"/>
      <c r="E59" s="7"/>
      <c r="F59" s="89"/>
      <c r="G59" s="89"/>
      <c r="H59" s="89"/>
      <c r="I59" s="7"/>
      <c r="J59" s="78">
        <v>50</v>
      </c>
      <c r="K59" s="78">
        <v>3</v>
      </c>
      <c r="L59" s="78">
        <f>J59*K59</f>
        <v>150</v>
      </c>
      <c r="M59" s="7"/>
      <c r="N59" s="7"/>
      <c r="O59" s="7"/>
      <c r="P59" s="7"/>
      <c r="Q59" s="7"/>
    </row>
    <row r="60" ht="13.5" customHeight="1">
      <c r="A60" s="7"/>
      <c r="B60" s="7"/>
      <c r="C60" s="7"/>
      <c r="D60" s="7"/>
      <c r="E60" s="7"/>
      <c r="F60" s="89"/>
      <c r="G60" s="89"/>
      <c r="H60" s="89"/>
      <c r="I60" s="7"/>
      <c r="J60" s="78">
        <v>10</v>
      </c>
      <c r="K60" s="78">
        <v>2</v>
      </c>
      <c r="L60" s="78">
        <f>J60*K60</f>
        <v>20</v>
      </c>
      <c r="M60" s="7"/>
      <c r="N60" s="7"/>
      <c r="O60" s="7"/>
      <c r="P60" s="7"/>
      <c r="Q60" s="7"/>
    </row>
    <row r="61" ht="13.5" customHeight="1">
      <c r="A61" s="7"/>
      <c r="B61" s="7"/>
      <c r="C61" s="7"/>
      <c r="D61" s="7"/>
      <c r="E61" s="7"/>
      <c r="F61" s="89"/>
      <c r="G61" s="89"/>
      <c r="H61" s="89"/>
      <c r="I61" s="7"/>
      <c r="J61" s="78">
        <v>5</v>
      </c>
      <c r="K61" s="78">
        <v>0</v>
      </c>
      <c r="L61" s="78">
        <f>J61*K61</f>
        <v>0</v>
      </c>
      <c r="M61" s="7"/>
      <c r="N61" s="7"/>
      <c r="O61" s="7"/>
      <c r="P61" s="7"/>
      <c r="Q61" s="7"/>
    </row>
    <row r="62" ht="13.5" customHeight="1">
      <c r="A62" s="7"/>
      <c r="B62" s="7"/>
      <c r="C62" s="7"/>
      <c r="D62" s="7"/>
      <c r="E62" s="7"/>
      <c r="F62" s="89"/>
      <c r="G62" s="89"/>
      <c r="H62" s="89"/>
      <c r="I62" s="7"/>
      <c r="J62" s="78">
        <v>1</v>
      </c>
      <c r="K62" s="78">
        <v>1</v>
      </c>
      <c r="L62" s="78">
        <f>J62*K62</f>
        <v>1</v>
      </c>
      <c r="M62" s="154"/>
      <c r="N62" s="7"/>
      <c r="O62" s="7"/>
      <c r="P62" s="7"/>
      <c r="Q62" s="7"/>
    </row>
    <row r="63" ht="13.5" customHeight="1">
      <c r="A63" s="7"/>
      <c r="B63" s="7"/>
      <c r="C63" s="7"/>
      <c r="D63" s="7"/>
      <c r="E63" s="7"/>
      <c r="F63" s="89"/>
      <c r="G63" s="89"/>
      <c r="H63" s="89"/>
      <c r="I63" s="7"/>
      <c r="J63" s="7"/>
      <c r="K63" s="7"/>
      <c r="L63" s="183">
        <f>SUM(L55:L62)</f>
        <v>266171</v>
      </c>
      <c r="M63" s="460">
        <f>IF(G55=L63,"ok",L63-G55)</f>
        <v>935</v>
      </c>
      <c r="N63" s="185"/>
      <c r="O63" s="7"/>
      <c r="P63" s="7"/>
      <c r="Q63" s="7"/>
    </row>
    <row r="64" ht="13.5" customHeight="1">
      <c r="A64" s="7"/>
      <c r="B64" s="7"/>
      <c r="C64" s="7"/>
      <c r="D64" s="7"/>
      <c r="E64" s="7"/>
      <c r="F64" s="89"/>
      <c r="G64" s="89"/>
      <c r="H64" s="89"/>
      <c r="I64" s="7"/>
      <c r="J64" s="7"/>
      <c r="K64" s="7"/>
      <c r="L64" s="7"/>
      <c r="M64" s="160"/>
      <c r="N64" s="7"/>
      <c r="O64" s="7"/>
      <c r="P64" s="7"/>
      <c r="Q64" s="7"/>
    </row>
    <row r="65" ht="13.5" customHeight="1">
      <c r="A65" s="7"/>
      <c r="B65" s="7"/>
      <c r="C65" s="7"/>
      <c r="D65" s="7"/>
      <c r="E65" s="7"/>
      <c r="F65" s="89"/>
      <c r="G65" s="89"/>
      <c r="H65" s="89"/>
      <c r="I65" s="7"/>
      <c r="J65" s="7"/>
      <c r="K65" s="7"/>
      <c r="L65" s="7"/>
      <c r="M65" s="7"/>
      <c r="N65" s="7"/>
      <c r="O65" s="7"/>
      <c r="P65" s="7"/>
      <c r="Q65" s="7"/>
    </row>
  </sheetData>
  <mergeCells count="1">
    <mergeCell ref="B32:B43"/>
  </mergeCells>
  <pageMargins left="0.393701" right="0.23622" top="0.472441" bottom="0.55118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70"/>
  <sheetViews>
    <sheetView workbookViewId="0" showGridLines="0" defaultGridColor="1"/>
  </sheetViews>
  <sheetFormatPr defaultColWidth="10.5" defaultRowHeight="13.5" customHeight="1" outlineLevelRow="0" outlineLevelCol="0"/>
  <cols>
    <col min="1" max="1" width="4.85156" style="461" customWidth="1"/>
    <col min="2" max="3" width="11.1719" style="461" customWidth="1"/>
    <col min="4" max="4" width="34.3516" style="461" customWidth="1"/>
    <col min="5" max="5" width="8.35156" style="461" customWidth="1"/>
    <col min="6" max="12" width="10.5" style="461" customWidth="1"/>
    <col min="13" max="13" width="14.8516" style="461" customWidth="1"/>
    <col min="14" max="14" width="9.17188" style="461" customWidth="1"/>
    <col min="15" max="20" width="10.5" style="461" customWidth="1"/>
    <col min="21" max="16384" width="10.5" style="461" customWidth="1"/>
  </cols>
  <sheetData>
    <row r="1" ht="24" customHeight="1">
      <c r="A1" t="s" s="193">
        <v>597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5">
        <v>44286</v>
      </c>
      <c r="N1" t="s" s="96">
        <v>106</v>
      </c>
      <c r="O1" s="97"/>
      <c r="P1" s="97"/>
      <c r="Q1" s="97"/>
      <c r="R1" s="97"/>
      <c r="S1" s="97"/>
      <c r="T1" s="98"/>
    </row>
    <row r="2" ht="14.45" customHeight="1">
      <c r="A2" t="s" s="99">
        <v>75</v>
      </c>
      <c r="B2" t="s" s="99">
        <v>76</v>
      </c>
      <c r="C2" s="462"/>
      <c r="D2" t="s" s="99">
        <v>77</v>
      </c>
      <c r="E2" t="s" s="100">
        <v>78</v>
      </c>
      <c r="F2" t="s" s="99">
        <v>79</v>
      </c>
      <c r="G2" t="s" s="101">
        <v>80</v>
      </c>
      <c r="H2" s="102"/>
      <c r="I2" s="102"/>
      <c r="J2" s="102"/>
      <c r="K2" s="102"/>
      <c r="L2" s="102"/>
      <c r="M2" s="103"/>
      <c r="N2" t="s" s="99">
        <v>81</v>
      </c>
      <c r="O2" s="104"/>
      <c r="P2" s="105"/>
      <c r="Q2" s="105"/>
      <c r="R2" s="105"/>
      <c r="S2" s="105"/>
      <c r="T2" s="106"/>
    </row>
    <row r="3" ht="14.45" customHeight="1">
      <c r="A3" s="107"/>
      <c r="B3" s="107"/>
      <c r="C3" s="107"/>
      <c r="D3" s="107"/>
      <c r="E3" s="108"/>
      <c r="F3" s="107"/>
      <c r="G3" t="s" s="109">
        <v>28</v>
      </c>
      <c r="H3" t="s" s="109">
        <v>30</v>
      </c>
      <c r="I3" t="s" s="109">
        <v>32</v>
      </c>
      <c r="J3" t="s" s="109">
        <v>33</v>
      </c>
      <c r="K3" t="s" s="109">
        <v>39</v>
      </c>
      <c r="L3" t="s" s="109">
        <v>82</v>
      </c>
      <c r="M3" t="s" s="109">
        <v>37</v>
      </c>
      <c r="N3" s="107"/>
      <c r="O3" s="104"/>
      <c r="P3" s="105"/>
      <c r="Q3" s="105"/>
      <c r="R3" s="105"/>
      <c r="S3" s="105"/>
      <c r="T3" s="106"/>
    </row>
    <row r="4" ht="27" customHeight="1">
      <c r="A4" s="195">
        <v>1</v>
      </c>
      <c r="B4" s="196">
        <v>43556</v>
      </c>
      <c r="C4" t="s" s="170">
        <f>IF(B4="","",YEAR(B4)&amp;"/"&amp;MONTH(B4))</f>
        <v>598</v>
      </c>
      <c r="D4" t="s" s="197">
        <v>14</v>
      </c>
      <c r="E4" s="198"/>
      <c r="F4" s="199">
        <v>218589</v>
      </c>
      <c r="G4" s="200"/>
      <c r="H4" s="200"/>
      <c r="I4" s="200"/>
      <c r="J4" s="200"/>
      <c r="K4" s="200"/>
      <c r="L4" s="200"/>
      <c r="M4" s="200"/>
      <c r="N4" s="201">
        <f>F4-SUM(G4:M4)</f>
        <v>218589</v>
      </c>
      <c r="O4" s="104"/>
      <c r="P4" s="105"/>
      <c r="Q4" s="105"/>
      <c r="R4" s="105"/>
      <c r="S4" s="105"/>
      <c r="T4" s="106"/>
    </row>
    <row r="5" ht="27" customHeight="1">
      <c r="A5" s="110">
        <v>2</v>
      </c>
      <c r="B5" s="111">
        <v>43910</v>
      </c>
      <c r="C5" t="s" s="170">
        <f>IF(B5="","",YEAR(B5)&amp;"/"&amp;MONTH(B5))</f>
        <v>599</v>
      </c>
      <c r="D5" t="s" s="112">
        <v>600</v>
      </c>
      <c r="E5" t="s" s="117">
        <v>106</v>
      </c>
      <c r="F5" s="114"/>
      <c r="G5" s="116"/>
      <c r="H5" s="115"/>
      <c r="I5" s="115"/>
      <c r="J5" s="115"/>
      <c r="K5" s="115"/>
      <c r="L5" s="115"/>
      <c r="M5" s="118">
        <v>6000</v>
      </c>
      <c r="N5" s="116">
        <f>N4+F5-SUM(G5:M5)</f>
        <v>212589</v>
      </c>
      <c r="O5" s="138"/>
      <c r="P5" s="105"/>
      <c r="Q5" s="105"/>
      <c r="R5" s="105"/>
      <c r="S5" s="105"/>
      <c r="T5" s="106"/>
    </row>
    <row r="6" ht="27" customHeight="1">
      <c r="A6" s="110">
        <v>3</v>
      </c>
      <c r="B6" s="111">
        <v>43962</v>
      </c>
      <c r="C6" t="s" s="170">
        <f>IF(B6="","",YEAR(B6)&amp;"/"&amp;MONTH(B6))</f>
        <v>562</v>
      </c>
      <c r="D6" t="s" s="112">
        <v>601</v>
      </c>
      <c r="E6" t="s" s="117">
        <v>106</v>
      </c>
      <c r="F6" s="116"/>
      <c r="G6" s="116"/>
      <c r="H6" s="116"/>
      <c r="I6" s="116">
        <v>3475</v>
      </c>
      <c r="J6" s="116"/>
      <c r="K6" s="116"/>
      <c r="L6" s="116"/>
      <c r="M6" s="116"/>
      <c r="N6" s="116">
        <f>N5+F6-SUM(G6:M6)</f>
        <v>209114</v>
      </c>
      <c r="O6" s="138"/>
      <c r="P6" s="105"/>
      <c r="Q6" s="105"/>
      <c r="R6" s="105"/>
      <c r="S6" s="105"/>
      <c r="T6" s="106"/>
    </row>
    <row r="7" ht="27" customHeight="1">
      <c r="A7" s="110">
        <v>4</v>
      </c>
      <c r="B7" s="111">
        <v>43989</v>
      </c>
      <c r="C7" t="s" s="170">
        <f>IF(B7="","",YEAR(B7)&amp;"/"&amp;MONTH(B7))</f>
        <v>563</v>
      </c>
      <c r="D7" t="s" s="120">
        <v>444</v>
      </c>
      <c r="E7" t="s" s="117">
        <v>106</v>
      </c>
      <c r="F7" s="116"/>
      <c r="G7" s="116"/>
      <c r="H7" s="116">
        <v>2475</v>
      </c>
      <c r="I7" s="116"/>
      <c r="J7" s="116"/>
      <c r="K7" s="116"/>
      <c r="L7" s="116"/>
      <c r="M7" s="116"/>
      <c r="N7" s="116">
        <f>N6+F7-SUM(G7:M7)</f>
        <v>206639</v>
      </c>
      <c r="O7" s="138"/>
      <c r="P7" s="105"/>
      <c r="Q7" s="105"/>
      <c r="R7" s="105"/>
      <c r="S7" s="105"/>
      <c r="T7" s="106"/>
    </row>
    <row r="8" ht="27" customHeight="1">
      <c r="A8" s="110">
        <v>9</v>
      </c>
      <c r="B8" s="111">
        <v>44005</v>
      </c>
      <c r="C8" t="s" s="170">
        <f>IF(B8="","",YEAR(B8)&amp;"/"&amp;MONTH(B8))</f>
        <v>563</v>
      </c>
      <c r="D8" t="s" s="120">
        <v>602</v>
      </c>
      <c r="E8" t="s" s="117">
        <v>86</v>
      </c>
      <c r="F8" s="116"/>
      <c r="G8" s="463"/>
      <c r="H8" s="116"/>
      <c r="I8" s="116">
        <v>15235</v>
      </c>
      <c r="J8" s="116"/>
      <c r="K8" s="116"/>
      <c r="L8" s="116"/>
      <c r="M8" s="116"/>
      <c r="N8" s="116">
        <f>N7+F8-SUM(G8:M8)</f>
        <v>191404</v>
      </c>
      <c r="O8" s="138"/>
      <c r="P8" s="105"/>
      <c r="Q8" s="105"/>
      <c r="R8" s="105"/>
      <c r="S8" s="105"/>
      <c r="T8" s="106"/>
    </row>
    <row r="9" ht="27" customHeight="1">
      <c r="A9" s="110">
        <v>7</v>
      </c>
      <c r="B9" s="111">
        <v>44009</v>
      </c>
      <c r="C9" t="s" s="170">
        <f>IF(B9="","",YEAR(B9)&amp;"/"&amp;MONTH(B9))</f>
        <v>563</v>
      </c>
      <c r="D9" t="s" s="112">
        <v>603</v>
      </c>
      <c r="E9" t="s" s="117">
        <v>86</v>
      </c>
      <c r="F9" s="116"/>
      <c r="G9" s="116">
        <v>1324</v>
      </c>
      <c r="H9" s="116"/>
      <c r="I9" s="116"/>
      <c r="J9" s="116"/>
      <c r="K9" s="116"/>
      <c r="L9" s="116"/>
      <c r="M9" s="116"/>
      <c r="N9" s="116">
        <f>N8+F9-SUM(G9:M9)</f>
        <v>190080</v>
      </c>
      <c r="O9" s="104"/>
      <c r="P9" s="105"/>
      <c r="Q9" s="105"/>
      <c r="R9" s="105"/>
      <c r="S9" s="105"/>
      <c r="T9" s="106"/>
    </row>
    <row r="10" ht="27" customHeight="1">
      <c r="A10" s="110">
        <v>8</v>
      </c>
      <c r="B10" s="111">
        <v>44009</v>
      </c>
      <c r="C10" t="s" s="170">
        <f>IF(B10="","",YEAR(B10)&amp;"/"&amp;MONTH(B10))</f>
        <v>563</v>
      </c>
      <c r="D10" t="s" s="112">
        <v>604</v>
      </c>
      <c r="E10" t="s" s="117">
        <v>86</v>
      </c>
      <c r="F10" s="116"/>
      <c r="G10" s="116">
        <v>362</v>
      </c>
      <c r="H10" s="116"/>
      <c r="I10" s="116"/>
      <c r="J10" s="116"/>
      <c r="K10" s="116"/>
      <c r="L10" s="116"/>
      <c r="M10" s="116"/>
      <c r="N10" s="116">
        <f>N9+F10-SUM(G10:M10)</f>
        <v>189718</v>
      </c>
      <c r="O10" s="104"/>
      <c r="P10" s="105"/>
      <c r="Q10" s="105"/>
      <c r="R10" s="105"/>
      <c r="S10" s="105"/>
      <c r="T10" s="106"/>
    </row>
    <row r="11" ht="27" customHeight="1">
      <c r="A11" s="110">
        <v>5</v>
      </c>
      <c r="B11" s="111">
        <v>44010</v>
      </c>
      <c r="C11" t="s" s="170">
        <f>IF(B11="","",YEAR(B11)&amp;"/"&amp;MONTH(B11))</f>
        <v>563</v>
      </c>
      <c r="D11" t="s" s="120">
        <v>444</v>
      </c>
      <c r="E11" t="s" s="117">
        <v>106</v>
      </c>
      <c r="F11" s="116"/>
      <c r="G11" s="116"/>
      <c r="H11" s="116">
        <v>2915</v>
      </c>
      <c r="I11" s="116"/>
      <c r="J11" s="116"/>
      <c r="K11" s="116"/>
      <c r="L11" s="116"/>
      <c r="M11" s="116"/>
      <c r="N11" s="116">
        <f>N10+F11-SUM(G11:M11)</f>
        <v>186803</v>
      </c>
      <c r="O11" s="104"/>
      <c r="P11" s="105"/>
      <c r="Q11" s="105"/>
      <c r="R11" s="105"/>
      <c r="S11" s="105"/>
      <c r="T11" s="106"/>
    </row>
    <row r="12" ht="27" customHeight="1">
      <c r="A12" s="110">
        <v>10</v>
      </c>
      <c r="B12" s="111">
        <v>44011</v>
      </c>
      <c r="C12" t="s" s="170">
        <f>IF(B12="","",YEAR(B12)&amp;"/"&amp;MONTH(B12))</f>
        <v>563</v>
      </c>
      <c r="D12" t="s" s="112">
        <v>605</v>
      </c>
      <c r="E12" t="s" s="117">
        <v>86</v>
      </c>
      <c r="F12" s="116"/>
      <c r="G12" s="116"/>
      <c r="H12" s="121"/>
      <c r="I12" s="132">
        <v>781</v>
      </c>
      <c r="J12" s="121"/>
      <c r="K12" s="121"/>
      <c r="L12" s="121"/>
      <c r="M12" s="121"/>
      <c r="N12" s="116">
        <f>N11+F12-SUM(G12:M12)</f>
        <v>186022</v>
      </c>
      <c r="O12" s="104"/>
      <c r="P12" s="105"/>
      <c r="Q12" s="105"/>
      <c r="R12" s="105"/>
      <c r="S12" s="105"/>
      <c r="T12" s="106"/>
    </row>
    <row r="13" ht="39" customHeight="1">
      <c r="A13" s="110">
        <v>6</v>
      </c>
      <c r="B13" s="111">
        <v>44014</v>
      </c>
      <c r="C13" t="s" s="170">
        <f>IF(B13="","",YEAR(B13)&amp;"/"&amp;MONTH(B13))</f>
        <v>565</v>
      </c>
      <c r="D13" t="s" s="112">
        <v>606</v>
      </c>
      <c r="E13" t="s" s="109">
        <v>106</v>
      </c>
      <c r="F13" s="116"/>
      <c r="G13" s="116"/>
      <c r="H13" s="116">
        <v>935</v>
      </c>
      <c r="I13" s="116"/>
      <c r="J13" s="116"/>
      <c r="K13" s="116"/>
      <c r="L13" s="116"/>
      <c r="M13" s="116"/>
      <c r="N13" s="116">
        <f>N12+F13-SUM(G13:M13)</f>
        <v>185087</v>
      </c>
      <c r="O13" s="464"/>
      <c r="P13" s="105"/>
      <c r="Q13" s="105"/>
      <c r="R13" s="105"/>
      <c r="S13" s="105"/>
      <c r="T13" s="106"/>
    </row>
    <row r="14" ht="39" customHeight="1">
      <c r="A14" s="110">
        <v>6</v>
      </c>
      <c r="B14" s="111">
        <v>44014</v>
      </c>
      <c r="C14" t="s" s="170">
        <f>IF(B14="","",YEAR(B14)&amp;"/"&amp;MONTH(B14))</f>
        <v>565</v>
      </c>
      <c r="D14" t="s" s="112">
        <v>607</v>
      </c>
      <c r="E14" t="s" s="109">
        <v>106</v>
      </c>
      <c r="F14" s="116"/>
      <c r="G14" s="116"/>
      <c r="H14" s="116">
        <v>-385</v>
      </c>
      <c r="I14" s="116"/>
      <c r="J14" s="116"/>
      <c r="K14" s="116"/>
      <c r="L14" s="116"/>
      <c r="M14" s="116"/>
      <c r="N14" s="116">
        <f>N13+F14-SUM(G14:M14)</f>
        <v>185472</v>
      </c>
      <c r="O14" s="465"/>
      <c r="P14" s="105"/>
      <c r="Q14" s="105"/>
      <c r="R14" s="105"/>
      <c r="S14" s="105"/>
      <c r="T14" s="106"/>
    </row>
    <row r="15" ht="37.15" customHeight="1">
      <c r="A15" s="110">
        <v>11</v>
      </c>
      <c r="B15" s="111">
        <v>44024</v>
      </c>
      <c r="C15" t="s" s="170">
        <f>IF(B15="","",YEAR(B15)&amp;"/"&amp;MONTH(B15))</f>
        <v>565</v>
      </c>
      <c r="D15" t="s" s="112">
        <v>608</v>
      </c>
      <c r="E15" t="s" s="109">
        <v>86</v>
      </c>
      <c r="F15" s="116"/>
      <c r="G15" s="116">
        <v>609</v>
      </c>
      <c r="H15" s="116"/>
      <c r="I15" s="116"/>
      <c r="J15" s="116"/>
      <c r="K15" s="116"/>
      <c r="L15" s="116"/>
      <c r="M15" s="116"/>
      <c r="N15" s="116">
        <f>N14+F15-SUM(G15:M15)</f>
        <v>184863</v>
      </c>
      <c r="O15" s="466"/>
      <c r="P15" s="105"/>
      <c r="Q15" s="105"/>
      <c r="R15" s="105"/>
      <c r="S15" s="105"/>
      <c r="T15" s="106"/>
    </row>
    <row r="16" ht="27" customHeight="1">
      <c r="A16" s="110">
        <v>12</v>
      </c>
      <c r="B16" s="111">
        <v>44024</v>
      </c>
      <c r="C16" t="s" s="170">
        <f>IF(B16="","",YEAR(B16)&amp;"/"&amp;MONTH(B16))</f>
        <v>565</v>
      </c>
      <c r="D16" t="s" s="112">
        <v>113</v>
      </c>
      <c r="E16" t="s" s="117">
        <v>86</v>
      </c>
      <c r="F16" s="116"/>
      <c r="G16" s="116">
        <v>108</v>
      </c>
      <c r="H16" s="116"/>
      <c r="I16" s="116"/>
      <c r="J16" s="116"/>
      <c r="K16" s="116"/>
      <c r="L16" s="116"/>
      <c r="M16" s="116"/>
      <c r="N16" s="116">
        <f>N15+F16-SUM(G16:M16)</f>
        <v>184755</v>
      </c>
      <c r="O16" s="104"/>
      <c r="P16" s="105"/>
      <c r="Q16" s="105"/>
      <c r="R16" s="105"/>
      <c r="S16" s="105"/>
      <c r="T16" s="106"/>
    </row>
    <row r="17" ht="27" customHeight="1">
      <c r="A17" s="110">
        <v>21</v>
      </c>
      <c r="B17" s="111">
        <v>44052</v>
      </c>
      <c r="C17" t="s" s="170">
        <f>IF(B17="","",YEAR(B17)&amp;"/"&amp;MONTH(B17))</f>
        <v>568</v>
      </c>
      <c r="D17" t="s" s="120">
        <v>609</v>
      </c>
      <c r="E17" t="s" s="117">
        <v>333</v>
      </c>
      <c r="F17" s="116"/>
      <c r="G17" s="116">
        <v>1146</v>
      </c>
      <c r="H17" s="116"/>
      <c r="I17" s="116"/>
      <c r="J17" s="116"/>
      <c r="K17" s="116"/>
      <c r="L17" s="116"/>
      <c r="M17" s="116"/>
      <c r="N17" s="116">
        <f>N16+F17-SUM(G17:M17)</f>
        <v>183609</v>
      </c>
      <c r="O17" s="104"/>
      <c r="P17" s="105"/>
      <c r="Q17" s="467">
        <v>10000</v>
      </c>
      <c r="R17" s="467">
        <v>19</v>
      </c>
      <c r="S17" s="468">
        <f>Q17*R17</f>
        <v>190000</v>
      </c>
      <c r="T17" s="106"/>
    </row>
    <row r="18" ht="27" customHeight="1">
      <c r="A18" s="110">
        <v>13</v>
      </c>
      <c r="B18" s="111">
        <v>44059</v>
      </c>
      <c r="C18" t="s" s="170">
        <f>IF(B18="","",YEAR(B18)&amp;"/"&amp;MONTH(B18))</f>
        <v>568</v>
      </c>
      <c r="D18" t="s" s="469">
        <v>610</v>
      </c>
      <c r="E18" t="s" s="470">
        <v>611</v>
      </c>
      <c r="F18" s="116">
        <v>13816</v>
      </c>
      <c r="G18" s="116"/>
      <c r="H18" s="116"/>
      <c r="I18" s="116"/>
      <c r="J18" s="116"/>
      <c r="K18" s="116"/>
      <c r="L18" s="116"/>
      <c r="M18" s="116"/>
      <c r="N18" s="116">
        <f>N17+F18-SUM(G18:M18)</f>
        <v>197425</v>
      </c>
      <c r="O18" s="104"/>
      <c r="P18" s="105"/>
      <c r="Q18" s="467">
        <v>1000</v>
      </c>
      <c r="R18" s="467">
        <v>6</v>
      </c>
      <c r="S18" s="468">
        <f>Q18*R18</f>
        <v>6000</v>
      </c>
      <c r="T18" s="106"/>
    </row>
    <row r="19" ht="27" customHeight="1">
      <c r="A19" s="110">
        <v>14</v>
      </c>
      <c r="B19" s="111">
        <v>44073</v>
      </c>
      <c r="C19" t="s" s="170">
        <f>IF(B19="","",YEAR(B19)&amp;"/"&amp;MONTH(B19))</f>
        <v>568</v>
      </c>
      <c r="D19" t="s" s="112">
        <v>115</v>
      </c>
      <c r="E19" t="s" s="117">
        <v>106</v>
      </c>
      <c r="F19" s="116"/>
      <c r="G19" s="116">
        <v>1663</v>
      </c>
      <c r="H19" s="116"/>
      <c r="I19" s="116"/>
      <c r="J19" s="116"/>
      <c r="K19" s="116"/>
      <c r="L19" s="116"/>
      <c r="M19" s="116"/>
      <c r="N19" s="116">
        <f>N18+F19-SUM(G19:M19)</f>
        <v>195762</v>
      </c>
      <c r="O19" s="104"/>
      <c r="P19" s="105"/>
      <c r="Q19" s="467">
        <v>500</v>
      </c>
      <c r="R19" s="467">
        <v>2</v>
      </c>
      <c r="S19" s="468">
        <f>Q19*R19</f>
        <v>1000</v>
      </c>
      <c r="T19" s="106"/>
    </row>
    <row r="20" ht="27" customHeight="1">
      <c r="A20" s="110">
        <v>15</v>
      </c>
      <c r="B20" s="111">
        <v>44061</v>
      </c>
      <c r="C20" t="s" s="170">
        <f>IF(B20="","",YEAR(B20)&amp;"/"&amp;MONTH(B20))</f>
        <v>568</v>
      </c>
      <c r="D20" t="s" s="112">
        <v>612</v>
      </c>
      <c r="E20" t="s" s="117">
        <v>86</v>
      </c>
      <c r="F20" s="116"/>
      <c r="G20" s="116">
        <v>330</v>
      </c>
      <c r="H20" s="116"/>
      <c r="I20" s="116"/>
      <c r="J20" s="116"/>
      <c r="K20" s="116"/>
      <c r="L20" s="116"/>
      <c r="M20" s="116"/>
      <c r="N20" s="116">
        <f>N19+F20-SUM(G20:M20)</f>
        <v>195432</v>
      </c>
      <c r="O20" s="104"/>
      <c r="P20" s="105"/>
      <c r="Q20" s="467">
        <v>100</v>
      </c>
      <c r="R20" s="467">
        <v>6</v>
      </c>
      <c r="S20" s="468">
        <f>Q20*R20</f>
        <v>600</v>
      </c>
      <c r="T20" s="106"/>
    </row>
    <row r="21" ht="27" customHeight="1">
      <c r="A21" s="110">
        <v>16</v>
      </c>
      <c r="B21" s="111">
        <v>44063</v>
      </c>
      <c r="C21" t="s" s="170">
        <f>IF(B21="","",YEAR(B21)&amp;"/"&amp;MONTH(B21))</f>
        <v>568</v>
      </c>
      <c r="D21" t="s" s="120">
        <v>613</v>
      </c>
      <c r="E21" t="s" s="117">
        <v>86</v>
      </c>
      <c r="F21" s="116"/>
      <c r="G21" s="116">
        <v>330</v>
      </c>
      <c r="H21" s="116"/>
      <c r="I21" s="116"/>
      <c r="J21" s="116"/>
      <c r="K21" s="116"/>
      <c r="L21" s="116"/>
      <c r="M21" s="116"/>
      <c r="N21" s="116">
        <f>N20+F21-SUM(G21:M21)</f>
        <v>195102</v>
      </c>
      <c r="O21" s="104"/>
      <c r="P21" s="105"/>
      <c r="Q21" s="467">
        <v>50</v>
      </c>
      <c r="R21" s="467">
        <v>2</v>
      </c>
      <c r="S21" s="468">
        <f>Q21*R21</f>
        <v>100</v>
      </c>
      <c r="T21" s="106"/>
    </row>
    <row r="22" ht="27" customHeight="1">
      <c r="A22" s="110">
        <v>17</v>
      </c>
      <c r="B22" s="111">
        <v>44065</v>
      </c>
      <c r="C22" t="s" s="170">
        <f>IF(B22="","",YEAR(B22)&amp;"/"&amp;MONTH(B22))</f>
        <v>568</v>
      </c>
      <c r="D22" t="s" s="471">
        <v>614</v>
      </c>
      <c r="E22" t="s" s="117">
        <v>86</v>
      </c>
      <c r="F22" s="116"/>
      <c r="G22" s="116">
        <v>1430</v>
      </c>
      <c r="H22" s="116"/>
      <c r="I22" s="116"/>
      <c r="J22" s="116"/>
      <c r="K22" s="116"/>
      <c r="L22" s="116"/>
      <c r="M22" s="116"/>
      <c r="N22" s="116">
        <f>N21+F22-SUM(G22:M22)</f>
        <v>193672</v>
      </c>
      <c r="O22" s="104"/>
      <c r="P22" s="105"/>
      <c r="Q22" s="467">
        <v>10</v>
      </c>
      <c r="R22" s="467">
        <v>13</v>
      </c>
      <c r="S22" s="468">
        <f>Q22*R22</f>
        <v>130</v>
      </c>
      <c r="T22" s="106"/>
    </row>
    <row r="23" ht="27" customHeight="1">
      <c r="A23" s="110">
        <v>18</v>
      </c>
      <c r="B23" s="111">
        <v>44072</v>
      </c>
      <c r="C23" t="s" s="170">
        <f>IF(B23="","",YEAR(B23)&amp;"/"&amp;MONTH(B23))</f>
        <v>568</v>
      </c>
      <c r="D23" t="s" s="120">
        <v>615</v>
      </c>
      <c r="E23" t="s" s="117">
        <v>86</v>
      </c>
      <c r="F23" s="116"/>
      <c r="G23" s="116">
        <v>454</v>
      </c>
      <c r="H23" s="116"/>
      <c r="I23" s="116"/>
      <c r="J23" s="116"/>
      <c r="K23" s="116"/>
      <c r="L23" s="116"/>
      <c r="M23" s="116"/>
      <c r="N23" s="116">
        <f>N22+F23-SUM(G23:M23)</f>
        <v>193218</v>
      </c>
      <c r="O23" s="104"/>
      <c r="P23" s="105"/>
      <c r="Q23" s="467">
        <v>5</v>
      </c>
      <c r="R23" s="467">
        <v>2</v>
      </c>
      <c r="S23" s="468">
        <f>Q23*R23</f>
        <v>10</v>
      </c>
      <c r="T23" s="106"/>
    </row>
    <row r="24" ht="27" customHeight="1">
      <c r="A24" s="110">
        <v>19</v>
      </c>
      <c r="B24" s="111">
        <v>44074</v>
      </c>
      <c r="C24" t="s" s="170">
        <f>IF(B24="","",YEAR(B24)&amp;"/"&amp;MONTH(B24))</f>
        <v>568</v>
      </c>
      <c r="D24" t="s" s="120">
        <v>444</v>
      </c>
      <c r="E24" t="s" s="117">
        <v>106</v>
      </c>
      <c r="F24" s="116"/>
      <c r="G24" s="116"/>
      <c r="H24" s="116">
        <v>1650</v>
      </c>
      <c r="I24" s="116"/>
      <c r="J24" s="116"/>
      <c r="K24" s="116"/>
      <c r="L24" s="116"/>
      <c r="M24" s="116"/>
      <c r="N24" s="116">
        <f>N23+F24-SUM(G24:M24)</f>
        <v>191568</v>
      </c>
      <c r="O24" s="104"/>
      <c r="P24" s="105"/>
      <c r="Q24" s="467">
        <v>1</v>
      </c>
      <c r="R24" s="467">
        <v>3</v>
      </c>
      <c r="S24" s="468">
        <f>Q24*R24</f>
        <v>3</v>
      </c>
      <c r="T24" s="106"/>
    </row>
    <row r="25" ht="27" customHeight="1">
      <c r="A25" s="110">
        <v>22</v>
      </c>
      <c r="B25" s="111">
        <v>44073</v>
      </c>
      <c r="C25" t="s" s="170">
        <f>IF(B25="","",YEAR(B25)&amp;"/"&amp;MONTH(B25))</f>
        <v>568</v>
      </c>
      <c r="D25" t="s" s="120">
        <v>616</v>
      </c>
      <c r="E25" t="s" s="117">
        <v>333</v>
      </c>
      <c r="F25" s="116"/>
      <c r="G25" s="116">
        <v>40</v>
      </c>
      <c r="H25" s="116"/>
      <c r="I25" s="116"/>
      <c r="J25" s="116"/>
      <c r="K25" s="116"/>
      <c r="L25" s="116"/>
      <c r="M25" s="116"/>
      <c r="N25" s="116">
        <f>N24+F25-SUM(G25:M25)</f>
        <v>191528</v>
      </c>
      <c r="O25" s="104"/>
      <c r="P25" s="105"/>
      <c r="Q25" s="105"/>
      <c r="R25" s="105"/>
      <c r="S25" s="468">
        <f>SUM(S17:S24)</f>
        <v>197843</v>
      </c>
      <c r="T25" t="s" s="122">
        <v>617</v>
      </c>
    </row>
    <row r="26" ht="27" customHeight="1">
      <c r="A26" s="110">
        <v>23</v>
      </c>
      <c r="B26" s="111">
        <v>44073</v>
      </c>
      <c r="C26" t="s" s="170">
        <f>IF(B26="","",YEAR(B26)&amp;"/"&amp;MONTH(B26))</f>
        <v>568</v>
      </c>
      <c r="D26" t="s" s="120">
        <v>618</v>
      </c>
      <c r="E26" t="s" s="117">
        <v>530</v>
      </c>
      <c r="F26" s="116"/>
      <c r="G26" s="116">
        <v>447</v>
      </c>
      <c r="H26" s="116"/>
      <c r="I26" s="116"/>
      <c r="J26" s="116"/>
      <c r="K26" s="116"/>
      <c r="L26" s="116"/>
      <c r="M26" s="116"/>
      <c r="N26" s="116">
        <f>N25+F26-SUM(G26:M26)</f>
        <v>191081</v>
      </c>
      <c r="O26" s="104"/>
      <c r="P26" s="105"/>
      <c r="Q26" s="105"/>
      <c r="R26" s="105"/>
      <c r="S26" s="105"/>
      <c r="T26" s="106"/>
    </row>
    <row r="27" ht="27" customHeight="1">
      <c r="A27" s="110">
        <v>20</v>
      </c>
      <c r="B27" s="111">
        <v>44087</v>
      </c>
      <c r="C27" t="s" s="170">
        <f>IF(B27="","",YEAR(B27)&amp;"/"&amp;MONTH(B27))</f>
        <v>569</v>
      </c>
      <c r="D27" t="s" s="120">
        <v>619</v>
      </c>
      <c r="E27" t="s" s="117">
        <v>106</v>
      </c>
      <c r="F27" s="116"/>
      <c r="G27" s="116">
        <v>1911</v>
      </c>
      <c r="H27" s="116"/>
      <c r="I27" s="116"/>
      <c r="J27" s="116"/>
      <c r="K27" s="116"/>
      <c r="L27" s="116"/>
      <c r="M27" s="116"/>
      <c r="N27" s="116">
        <f>N26+F27-SUM(G27:M27)</f>
        <v>189170</v>
      </c>
      <c r="O27" s="104"/>
      <c r="P27" s="105"/>
      <c r="Q27" s="105"/>
      <c r="R27" s="105"/>
      <c r="S27" s="105"/>
      <c r="T27" s="106"/>
    </row>
    <row r="28" ht="27" customHeight="1">
      <c r="A28" s="110">
        <v>24</v>
      </c>
      <c r="B28" s="111">
        <v>44094</v>
      </c>
      <c r="C28" t="s" s="170">
        <f>IF(B28="","",YEAR(B28)&amp;"/"&amp;MONTH(B28))</f>
        <v>569</v>
      </c>
      <c r="D28" t="s" s="120">
        <v>620</v>
      </c>
      <c r="E28" t="s" s="109">
        <v>333</v>
      </c>
      <c r="F28" s="116"/>
      <c r="G28" s="116">
        <v>600</v>
      </c>
      <c r="H28" s="116"/>
      <c r="I28" s="116"/>
      <c r="J28" s="116"/>
      <c r="K28" s="116"/>
      <c r="L28" s="116"/>
      <c r="M28" s="116"/>
      <c r="N28" s="116">
        <f>N27+F28-SUM(G28:M28)</f>
        <v>188570</v>
      </c>
      <c r="O28" s="104"/>
      <c r="P28" s="105"/>
      <c r="Q28" s="105"/>
      <c r="R28" s="105"/>
      <c r="S28" s="105"/>
      <c r="T28" s="106"/>
    </row>
    <row r="29" ht="27" customHeight="1">
      <c r="A29" s="110">
        <v>25</v>
      </c>
      <c r="B29" s="111">
        <v>44093</v>
      </c>
      <c r="C29" t="s" s="170">
        <f>IF(B29="","",YEAR(B29)&amp;"/"&amp;MONTH(B29))</f>
        <v>569</v>
      </c>
      <c r="D29" t="s" s="120">
        <v>621</v>
      </c>
      <c r="E29" t="s" s="117">
        <v>86</v>
      </c>
      <c r="F29" s="116"/>
      <c r="G29" s="116">
        <v>9432</v>
      </c>
      <c r="H29" s="116"/>
      <c r="I29" s="116"/>
      <c r="J29" s="116"/>
      <c r="K29" s="116"/>
      <c r="L29" s="116"/>
      <c r="M29" s="116"/>
      <c r="N29" s="116">
        <f>N28+F29-SUM(G29:M29)</f>
        <v>179138</v>
      </c>
      <c r="O29" s="104"/>
      <c r="P29" s="105"/>
      <c r="Q29" s="105"/>
      <c r="R29" s="105"/>
      <c r="S29" s="105"/>
      <c r="T29" s="106"/>
    </row>
    <row r="30" ht="27" customHeight="1">
      <c r="A30" s="110">
        <v>26</v>
      </c>
      <c r="B30" s="111">
        <v>44094</v>
      </c>
      <c r="C30" t="s" s="170">
        <f>IF(B30="","",YEAR(B30)&amp;"/"&amp;MONTH(B30))</f>
        <v>569</v>
      </c>
      <c r="D30" t="s" s="120">
        <v>622</v>
      </c>
      <c r="E30" t="s" s="117">
        <v>86</v>
      </c>
      <c r="F30" s="116"/>
      <c r="G30" s="116">
        <v>447</v>
      </c>
      <c r="H30" s="116"/>
      <c r="I30" s="116"/>
      <c r="J30" s="116"/>
      <c r="K30" s="116"/>
      <c r="L30" s="116"/>
      <c r="M30" s="116"/>
      <c r="N30" s="116">
        <f>N29+F30-SUM(G30:M30)</f>
        <v>178691</v>
      </c>
      <c r="O30" s="104"/>
      <c r="P30" s="105"/>
      <c r="Q30" s="105"/>
      <c r="R30" s="105"/>
      <c r="S30" s="105"/>
      <c r="T30" s="106"/>
    </row>
    <row r="31" ht="27" customHeight="1">
      <c r="A31" s="110">
        <v>27</v>
      </c>
      <c r="B31" s="111">
        <v>44103</v>
      </c>
      <c r="C31" t="s" s="170">
        <f>IF(B31="","",YEAR(B31)&amp;"/"&amp;MONTH(B31))</f>
        <v>569</v>
      </c>
      <c r="D31" t="s" s="120">
        <v>623</v>
      </c>
      <c r="E31" t="s" s="117">
        <v>106</v>
      </c>
      <c r="F31" s="116"/>
      <c r="G31" s="116">
        <v>4888</v>
      </c>
      <c r="H31" s="116"/>
      <c r="I31" s="116"/>
      <c r="J31" s="116"/>
      <c r="K31" s="116"/>
      <c r="L31" s="116"/>
      <c r="M31" s="116"/>
      <c r="N31" s="116">
        <f>N30+F31-SUM(G31:M31)</f>
        <v>173803</v>
      </c>
      <c r="O31" s="104"/>
      <c r="P31" s="105"/>
      <c r="Q31" s="105"/>
      <c r="R31" s="105"/>
      <c r="S31" s="105"/>
      <c r="T31" s="106"/>
    </row>
    <row r="32" ht="27" customHeight="1">
      <c r="A32" s="110">
        <v>28</v>
      </c>
      <c r="B32" s="111">
        <v>44116</v>
      </c>
      <c r="C32" t="s" s="170">
        <f>IF(B32="","",YEAR(B32)&amp;"/"&amp;MONTH(B32))</f>
        <v>572</v>
      </c>
      <c r="D32" t="s" s="120">
        <v>624</v>
      </c>
      <c r="E32" t="s" s="109">
        <v>86</v>
      </c>
      <c r="F32" s="116"/>
      <c r="G32" s="116"/>
      <c r="H32" s="116"/>
      <c r="I32" s="116">
        <v>2200</v>
      </c>
      <c r="J32" s="116"/>
      <c r="K32" s="116"/>
      <c r="L32" s="116"/>
      <c r="M32" s="116"/>
      <c r="N32" s="116">
        <f>N31+F32-SUM(G32:M32)</f>
        <v>171603</v>
      </c>
      <c r="O32" s="138"/>
      <c r="P32" s="105"/>
      <c r="Q32" s="105"/>
      <c r="R32" s="105"/>
      <c r="S32" s="105"/>
      <c r="T32" s="106"/>
    </row>
    <row r="33" ht="27" customHeight="1">
      <c r="A33" s="110">
        <v>29</v>
      </c>
      <c r="B33" s="111">
        <v>44121</v>
      </c>
      <c r="C33" t="s" s="170">
        <f>IF(B33="","",YEAR(B33)&amp;"/"&amp;MONTH(B33))</f>
        <v>572</v>
      </c>
      <c r="D33" t="s" s="120">
        <v>625</v>
      </c>
      <c r="E33" t="s" s="117">
        <v>86</v>
      </c>
      <c r="F33" s="116"/>
      <c r="G33" s="116">
        <v>1097</v>
      </c>
      <c r="H33" s="116"/>
      <c r="I33" s="116"/>
      <c r="J33" s="116"/>
      <c r="K33" s="116"/>
      <c r="L33" s="116"/>
      <c r="M33" s="116"/>
      <c r="N33" s="116">
        <f>N32+F33-SUM(G33:M33)</f>
        <v>170506</v>
      </c>
      <c r="O33" s="104"/>
      <c r="P33" s="105"/>
      <c r="Q33" s="105"/>
      <c r="R33" s="105"/>
      <c r="S33" s="105"/>
      <c r="T33" s="106"/>
    </row>
    <row r="34" ht="27" customHeight="1">
      <c r="A34" s="110">
        <v>30</v>
      </c>
      <c r="B34" s="111">
        <v>44122</v>
      </c>
      <c r="C34" t="s" s="170">
        <f>IF(B34="","",YEAR(B34)&amp;"/"&amp;MONTH(B34))</f>
        <v>572</v>
      </c>
      <c r="D34" t="s" s="120">
        <v>626</v>
      </c>
      <c r="E34" t="s" s="109">
        <v>86</v>
      </c>
      <c r="F34" s="116"/>
      <c r="G34" s="116">
        <v>1134</v>
      </c>
      <c r="H34" s="116"/>
      <c r="I34" s="116"/>
      <c r="J34" s="116"/>
      <c r="K34" s="116"/>
      <c r="L34" s="116"/>
      <c r="M34" s="116"/>
      <c r="N34" s="116">
        <f>N33+F34-SUM(G34:M34)</f>
        <v>169372</v>
      </c>
      <c r="O34" s="104"/>
      <c r="P34" s="105"/>
      <c r="Q34" s="105"/>
      <c r="R34" s="105"/>
      <c r="S34" s="105"/>
      <c r="T34" s="106"/>
    </row>
    <row r="35" ht="27" customHeight="1">
      <c r="A35" s="110">
        <v>31</v>
      </c>
      <c r="B35" s="111">
        <v>44128</v>
      </c>
      <c r="C35" t="s" s="170">
        <f>IF(B35="","",YEAR(B35)&amp;"/"&amp;MONTH(B35))</f>
        <v>572</v>
      </c>
      <c r="D35" t="s" s="120">
        <v>627</v>
      </c>
      <c r="E35" t="s" s="117">
        <v>86</v>
      </c>
      <c r="F35" s="116"/>
      <c r="G35" s="116">
        <v>946</v>
      </c>
      <c r="H35" s="116"/>
      <c r="I35" s="116"/>
      <c r="J35" s="116"/>
      <c r="K35" s="116"/>
      <c r="L35" s="116"/>
      <c r="M35" s="116"/>
      <c r="N35" s="116">
        <f>N34+F35-SUM(G35:M35)</f>
        <v>168426</v>
      </c>
      <c r="O35" s="104"/>
      <c r="P35" s="105"/>
      <c r="Q35" s="105"/>
      <c r="R35" s="105"/>
      <c r="S35" s="105"/>
      <c r="T35" s="106"/>
    </row>
    <row r="36" ht="27" customHeight="1">
      <c r="A36" s="110">
        <v>32</v>
      </c>
      <c r="B36" s="111">
        <v>44129</v>
      </c>
      <c r="C36" t="s" s="170">
        <f>IF(B36="","",YEAR(B36)&amp;"/"&amp;MONTH(B36))</f>
        <v>572</v>
      </c>
      <c r="D36" t="s" s="120">
        <v>444</v>
      </c>
      <c r="E36" t="s" s="117">
        <v>106</v>
      </c>
      <c r="F36" s="116"/>
      <c r="G36" s="116"/>
      <c r="H36" s="116">
        <v>4455</v>
      </c>
      <c r="I36" s="116"/>
      <c r="J36" s="116"/>
      <c r="K36" s="116"/>
      <c r="L36" s="116"/>
      <c r="M36" s="116"/>
      <c r="N36" s="116">
        <f>N35+F36-SUM(G36:M36)</f>
        <v>163971</v>
      </c>
      <c r="O36" s="104"/>
      <c r="P36" s="105"/>
      <c r="Q36" s="105"/>
      <c r="R36" s="105"/>
      <c r="S36" s="105"/>
      <c r="T36" s="106"/>
    </row>
    <row r="37" ht="27" customHeight="1">
      <c r="A37" s="115"/>
      <c r="B37" s="111">
        <v>44129</v>
      </c>
      <c r="C37" t="s" s="170">
        <f>IF(B37="","",YEAR(B37)&amp;"/"&amp;MONTH(B37))</f>
        <v>572</v>
      </c>
      <c r="D37" t="s" s="120">
        <v>628</v>
      </c>
      <c r="E37" t="s" s="117">
        <v>86</v>
      </c>
      <c r="F37" s="116"/>
      <c r="G37" s="116">
        <v>2000</v>
      </c>
      <c r="H37" s="116"/>
      <c r="I37" s="116"/>
      <c r="J37" s="116"/>
      <c r="K37" s="116"/>
      <c r="L37" s="116"/>
      <c r="M37" s="116"/>
      <c r="N37" s="116">
        <f>N36+F37-SUM(G37:M37)</f>
        <v>161971</v>
      </c>
      <c r="O37" s="104"/>
      <c r="P37" s="105"/>
      <c r="Q37" s="105"/>
      <c r="R37" s="105"/>
      <c r="S37" s="105"/>
      <c r="T37" s="106"/>
    </row>
    <row r="38" ht="27" customHeight="1">
      <c r="A38" s="110">
        <v>33</v>
      </c>
      <c r="B38" s="472">
        <v>44138</v>
      </c>
      <c r="C38" t="s" s="170">
        <f>IF(B38="","",YEAR(B38)&amp;"/"&amp;MONTH(B38))</f>
        <v>575</v>
      </c>
      <c r="D38" t="s" s="120">
        <v>629</v>
      </c>
      <c r="E38" t="s" s="470">
        <v>611</v>
      </c>
      <c r="F38" s="116">
        <v>66000</v>
      </c>
      <c r="G38" s="116"/>
      <c r="H38" s="116"/>
      <c r="I38" s="116"/>
      <c r="J38" s="116"/>
      <c r="K38" s="116"/>
      <c r="L38" s="116"/>
      <c r="M38" s="116"/>
      <c r="N38" s="116">
        <f>N37+F38-SUM(G38:M38)</f>
        <v>227971</v>
      </c>
      <c r="O38" s="104"/>
      <c r="P38" s="105"/>
      <c r="Q38" s="105"/>
      <c r="R38" s="105"/>
      <c r="S38" s="105"/>
      <c r="T38" s="106"/>
    </row>
    <row r="39" ht="27" customHeight="1">
      <c r="A39" s="110">
        <v>34</v>
      </c>
      <c r="B39" s="472">
        <v>44138</v>
      </c>
      <c r="C39" t="s" s="170">
        <f>IF(B39="","",YEAR(B39)&amp;"/"&amp;MONTH(B39))</f>
        <v>575</v>
      </c>
      <c r="D39" t="s" s="120">
        <v>630</v>
      </c>
      <c r="E39" t="s" s="470">
        <v>611</v>
      </c>
      <c r="F39" s="116">
        <v>33000</v>
      </c>
      <c r="G39" s="116"/>
      <c r="H39" s="116"/>
      <c r="I39" s="116"/>
      <c r="J39" s="116"/>
      <c r="K39" s="116"/>
      <c r="L39" s="116"/>
      <c r="M39" s="116"/>
      <c r="N39" s="116">
        <f>N38+F39-SUM(G39:M39)</f>
        <v>260971</v>
      </c>
      <c r="O39" s="104"/>
      <c r="P39" s="105"/>
      <c r="Q39" s="105"/>
      <c r="R39" s="105"/>
      <c r="S39" s="105"/>
      <c r="T39" s="106"/>
    </row>
    <row r="40" ht="27" customHeight="1">
      <c r="A40" s="110">
        <v>35</v>
      </c>
      <c r="B40" s="472">
        <v>44138</v>
      </c>
      <c r="C40" t="s" s="170">
        <f>IF(B40="","",YEAR(B40)&amp;"/"&amp;MONTH(B40))</f>
        <v>575</v>
      </c>
      <c r="D40" t="s" s="120">
        <v>631</v>
      </c>
      <c r="E40" t="s" s="470">
        <v>611</v>
      </c>
      <c r="F40" s="116">
        <v>33000</v>
      </c>
      <c r="G40" s="116"/>
      <c r="H40" s="116"/>
      <c r="I40" s="116"/>
      <c r="J40" s="116"/>
      <c r="K40" s="116"/>
      <c r="L40" s="116"/>
      <c r="M40" s="116"/>
      <c r="N40" s="116">
        <f>N39+F40-SUM(G40:M40)</f>
        <v>293971</v>
      </c>
      <c r="O40" s="104"/>
      <c r="P40" s="105"/>
      <c r="Q40" s="105"/>
      <c r="R40" s="105"/>
      <c r="S40" s="105"/>
      <c r="T40" s="106"/>
    </row>
    <row r="41" ht="27" customHeight="1">
      <c r="A41" s="110">
        <v>38</v>
      </c>
      <c r="B41" s="111">
        <v>44139</v>
      </c>
      <c r="C41" t="s" s="170">
        <f>IF(B41="","",YEAR(B41)&amp;"/"&amp;MONTH(B41))</f>
        <v>575</v>
      </c>
      <c r="D41" t="s" s="112">
        <v>632</v>
      </c>
      <c r="E41" t="s" s="117">
        <v>131</v>
      </c>
      <c r="F41" s="116"/>
      <c r="G41" s="116">
        <v>1321</v>
      </c>
      <c r="H41" s="116"/>
      <c r="I41" s="116"/>
      <c r="J41" s="116"/>
      <c r="K41" s="116"/>
      <c r="L41" s="116"/>
      <c r="M41" s="116"/>
      <c r="N41" s="116">
        <f>N40+F41-SUM(G41:M41)</f>
        <v>292650</v>
      </c>
      <c r="O41" s="104"/>
      <c r="P41" s="105"/>
      <c r="Q41" s="105"/>
      <c r="R41" s="105"/>
      <c r="S41" s="105"/>
      <c r="T41" s="106"/>
    </row>
    <row r="42" ht="27" customHeight="1">
      <c r="A42" s="110">
        <v>36</v>
      </c>
      <c r="B42" s="111">
        <v>44143</v>
      </c>
      <c r="C42" t="s" s="170">
        <f>IF(B42="","",YEAR(B42)&amp;"/"&amp;MONTH(B42))</f>
        <v>575</v>
      </c>
      <c r="D42" t="s" s="112">
        <v>633</v>
      </c>
      <c r="E42" t="s" s="117">
        <v>212</v>
      </c>
      <c r="F42" s="116"/>
      <c r="G42" s="116">
        <v>1386</v>
      </c>
      <c r="H42" s="116"/>
      <c r="I42" s="116"/>
      <c r="J42" s="116"/>
      <c r="K42" s="116"/>
      <c r="L42" s="116"/>
      <c r="M42" s="116"/>
      <c r="N42" s="116">
        <f>N41+F42-SUM(G42:M42)</f>
        <v>291264</v>
      </c>
      <c r="O42" s="104"/>
      <c r="P42" s="105"/>
      <c r="Q42" s="105"/>
      <c r="R42" s="105"/>
      <c r="S42" s="105"/>
      <c r="T42" s="106"/>
    </row>
    <row r="43" ht="27" customHeight="1">
      <c r="A43" s="110">
        <v>37</v>
      </c>
      <c r="B43" s="111">
        <v>44161</v>
      </c>
      <c r="C43" t="s" s="170">
        <f>IF(B43="","",YEAR(B43)&amp;"/"&amp;MONTH(B43))</f>
        <v>575</v>
      </c>
      <c r="D43" t="s" s="120">
        <v>634</v>
      </c>
      <c r="E43" t="s" s="117">
        <v>106</v>
      </c>
      <c r="F43" s="116"/>
      <c r="G43" s="116"/>
      <c r="H43" s="116"/>
      <c r="I43" s="116">
        <v>2090</v>
      </c>
      <c r="J43" s="116"/>
      <c r="K43" s="116"/>
      <c r="L43" s="116"/>
      <c r="M43" s="116"/>
      <c r="N43" s="116">
        <f>N42+F43-SUM(G43:M43)</f>
        <v>289174</v>
      </c>
      <c r="O43" s="104"/>
      <c r="P43" s="105"/>
      <c r="Q43" s="105"/>
      <c r="R43" s="105"/>
      <c r="S43" s="105"/>
      <c r="T43" s="106"/>
    </row>
    <row r="44" ht="27" customHeight="1">
      <c r="A44" s="115"/>
      <c r="B44" s="111">
        <v>44178</v>
      </c>
      <c r="C44" t="s" s="170">
        <f>IF(B44="","",YEAR(B44)&amp;"/"&amp;MONTH(B44))</f>
        <v>577</v>
      </c>
      <c r="D44" t="s" s="120">
        <v>635</v>
      </c>
      <c r="E44" t="s" s="117">
        <v>86</v>
      </c>
      <c r="F44" s="116"/>
      <c r="G44" s="116">
        <v>650</v>
      </c>
      <c r="H44" s="116"/>
      <c r="I44" s="116"/>
      <c r="J44" s="116"/>
      <c r="K44" s="116"/>
      <c r="L44" s="116"/>
      <c r="M44" s="116"/>
      <c r="N44" s="116">
        <f>N43+F44-SUM(G44:M44)</f>
        <v>288524</v>
      </c>
      <c r="O44" s="104"/>
      <c r="P44" s="105"/>
      <c r="Q44" s="105"/>
      <c r="R44" s="105"/>
      <c r="S44" s="105"/>
      <c r="T44" s="106"/>
    </row>
    <row r="45" ht="27" customHeight="1">
      <c r="A45" s="110">
        <v>39</v>
      </c>
      <c r="B45" s="111">
        <v>44185</v>
      </c>
      <c r="C45" t="s" s="170">
        <f>IF(B45="","",YEAR(B45)&amp;"/"&amp;MONTH(B45))</f>
        <v>577</v>
      </c>
      <c r="D45" t="s" s="120">
        <v>636</v>
      </c>
      <c r="E45" t="s" s="117">
        <v>86</v>
      </c>
      <c r="F45" s="116"/>
      <c r="G45" s="116">
        <v>110</v>
      </c>
      <c r="H45" s="116"/>
      <c r="I45" s="116"/>
      <c r="J45" s="116"/>
      <c r="K45" s="116"/>
      <c r="L45" s="116"/>
      <c r="M45" s="116"/>
      <c r="N45" s="116">
        <f>N44+F45-SUM(G45:M45)</f>
        <v>288414</v>
      </c>
      <c r="O45" s="138"/>
      <c r="P45" s="140"/>
      <c r="Q45" s="105"/>
      <c r="R45" s="105"/>
      <c r="S45" s="105"/>
      <c r="T45" s="106"/>
    </row>
    <row r="46" ht="33" customHeight="1">
      <c r="A46" s="110">
        <v>40</v>
      </c>
      <c r="B46" s="111">
        <v>44220</v>
      </c>
      <c r="C46" t="s" s="170">
        <f>IF(B46="","",YEAR(B46)&amp;"/"&amp;MONTH(B46))</f>
        <v>579</v>
      </c>
      <c r="D46" t="s" s="112">
        <v>637</v>
      </c>
      <c r="E46" t="s" s="117">
        <v>106</v>
      </c>
      <c r="F46" s="116"/>
      <c r="G46" s="116"/>
      <c r="H46" s="116"/>
      <c r="I46" s="116"/>
      <c r="J46" s="116"/>
      <c r="K46" s="116"/>
      <c r="L46" s="116"/>
      <c r="M46" s="116">
        <v>8000</v>
      </c>
      <c r="N46" s="116">
        <f>N45+F46-SUM(G46:M46)</f>
        <v>280414</v>
      </c>
      <c r="O46" s="138"/>
      <c r="P46" s="140"/>
      <c r="Q46" s="105"/>
      <c r="R46" s="105"/>
      <c r="S46" s="105"/>
      <c r="T46" s="106"/>
    </row>
    <row r="47" ht="27" customHeight="1">
      <c r="A47" s="110">
        <v>41</v>
      </c>
      <c r="B47" s="111">
        <v>44223</v>
      </c>
      <c r="C47" t="s" s="170">
        <f>IF(B47="","",YEAR(B47)&amp;"/"&amp;MONTH(B47))</f>
        <v>579</v>
      </c>
      <c r="D47" t="s" s="120">
        <v>444</v>
      </c>
      <c r="E47" t="s" s="109">
        <v>106</v>
      </c>
      <c r="F47" s="116"/>
      <c r="G47" s="116"/>
      <c r="H47" s="116">
        <v>2145</v>
      </c>
      <c r="I47" s="116"/>
      <c r="J47" s="116"/>
      <c r="K47" s="116"/>
      <c r="L47" s="116"/>
      <c r="M47" s="116"/>
      <c r="N47" s="116">
        <f>N46+F47-SUM(G47:M47)</f>
        <v>278269</v>
      </c>
      <c r="O47" s="138"/>
      <c r="P47" s="105"/>
      <c r="Q47" s="105"/>
      <c r="R47" s="105"/>
      <c r="S47" s="105"/>
      <c r="T47" s="106"/>
    </row>
    <row r="48" ht="27" customHeight="1">
      <c r="A48" s="110">
        <v>42</v>
      </c>
      <c r="B48" s="111">
        <v>44234</v>
      </c>
      <c r="C48" t="s" s="170">
        <f>IF(B48="","",YEAR(B48)&amp;"/"&amp;MONTH(B48))</f>
        <v>581</v>
      </c>
      <c r="D48" t="s" s="120">
        <v>444</v>
      </c>
      <c r="E48" t="s" s="117">
        <v>106</v>
      </c>
      <c r="F48" s="116"/>
      <c r="G48" s="116"/>
      <c r="H48" s="116">
        <v>1650</v>
      </c>
      <c r="I48" s="116"/>
      <c r="J48" s="116"/>
      <c r="K48" s="116"/>
      <c r="L48" s="116"/>
      <c r="M48" s="116"/>
      <c r="N48" s="116">
        <f>N47+F48-SUM(G48:M48)</f>
        <v>276619</v>
      </c>
      <c r="O48" s="104"/>
      <c r="P48" s="105"/>
      <c r="Q48" s="105"/>
      <c r="R48" s="105"/>
      <c r="S48" s="105"/>
      <c r="T48" s="106"/>
    </row>
    <row r="49" ht="27" customHeight="1">
      <c r="A49" s="110">
        <v>43</v>
      </c>
      <c r="B49" s="111">
        <v>44282</v>
      </c>
      <c r="C49" t="s" s="170">
        <f>IF(B49="","",YEAR(B49)&amp;"/"&amp;MONTH(B49))</f>
        <v>583</v>
      </c>
      <c r="D49" t="s" s="120">
        <v>604</v>
      </c>
      <c r="E49" t="s" s="117">
        <v>89</v>
      </c>
      <c r="F49" s="116"/>
      <c r="G49" s="116"/>
      <c r="H49" s="116">
        <v>794</v>
      </c>
      <c r="I49" s="116"/>
      <c r="J49" s="116"/>
      <c r="K49" s="116"/>
      <c r="L49" s="116"/>
      <c r="M49" s="116"/>
      <c r="N49" s="116">
        <f>N48+F49-SUM(G49:M49)</f>
        <v>275825</v>
      </c>
      <c r="O49" s="104"/>
      <c r="P49" s="105"/>
      <c r="Q49" s="105"/>
      <c r="R49" s="105"/>
      <c r="S49" s="105"/>
      <c r="T49" s="106"/>
    </row>
    <row r="50" ht="27" customHeight="1">
      <c r="A50" s="110">
        <v>44</v>
      </c>
      <c r="B50" s="111">
        <v>44283</v>
      </c>
      <c r="C50" t="s" s="170">
        <f>IF(B50="","",YEAR(B50)&amp;"/"&amp;MONTH(B50))</f>
        <v>583</v>
      </c>
      <c r="D50" t="s" s="120">
        <v>444</v>
      </c>
      <c r="E50" t="s" s="117">
        <v>106</v>
      </c>
      <c r="F50" s="116"/>
      <c r="G50" s="116"/>
      <c r="H50" s="116">
        <v>6017</v>
      </c>
      <c r="I50" s="116"/>
      <c r="J50" s="116"/>
      <c r="K50" s="116"/>
      <c r="L50" s="116"/>
      <c r="M50" s="116"/>
      <c r="N50" s="116">
        <f>N49+F50-SUM(G50:M50)</f>
        <v>269808</v>
      </c>
      <c r="O50" s="104"/>
      <c r="P50" s="105"/>
      <c r="Q50" s="105"/>
      <c r="R50" s="105"/>
      <c r="S50" s="105"/>
      <c r="T50" s="106"/>
    </row>
    <row r="51" ht="27" customHeight="1">
      <c r="A51" s="110">
        <v>45</v>
      </c>
      <c r="B51" s="111">
        <v>44283</v>
      </c>
      <c r="C51" t="s" s="170">
        <f>IF(B51="","",YEAR(B51)&amp;"/"&amp;MONTH(B51))</f>
        <v>583</v>
      </c>
      <c r="D51" t="s" s="120">
        <v>338</v>
      </c>
      <c r="E51" t="s" s="117">
        <v>106</v>
      </c>
      <c r="F51" s="116"/>
      <c r="G51" s="116"/>
      <c r="H51" s="116"/>
      <c r="I51" s="116"/>
      <c r="J51" s="116"/>
      <c r="K51" s="116"/>
      <c r="L51" s="116">
        <v>4321</v>
      </c>
      <c r="M51" s="116"/>
      <c r="N51" s="116">
        <f>N50+F51-SUM(G51:M51)</f>
        <v>265487</v>
      </c>
      <c r="O51" s="104"/>
      <c r="P51" s="105"/>
      <c r="Q51" s="105"/>
      <c r="R51" s="105"/>
      <c r="S51" s="105"/>
      <c r="T51" s="106"/>
    </row>
    <row r="52" ht="27" customHeight="1">
      <c r="A52" s="110">
        <v>46</v>
      </c>
      <c r="B52" s="111">
        <v>44286</v>
      </c>
      <c r="C52" t="s" s="170">
        <f>IF(B52="","",YEAR(B52)&amp;"/"&amp;MONTH(B52))</f>
        <v>583</v>
      </c>
      <c r="D52" t="s" s="112">
        <v>638</v>
      </c>
      <c r="E52" t="s" s="117">
        <v>86</v>
      </c>
      <c r="F52" s="116"/>
      <c r="G52" s="116"/>
      <c r="H52" s="116">
        <v>251</v>
      </c>
      <c r="I52" s="116"/>
      <c r="J52" s="116"/>
      <c r="K52" s="116"/>
      <c r="L52" s="116"/>
      <c r="M52" s="116"/>
      <c r="N52" s="116">
        <f>N51+F52-SUM(G52:M52)</f>
        <v>265236</v>
      </c>
      <c r="O52" s="104"/>
      <c r="P52" s="105"/>
      <c r="Q52" s="105"/>
      <c r="R52" s="105"/>
      <c r="S52" s="105"/>
      <c r="T52" s="106"/>
    </row>
    <row r="53" ht="27" customHeight="1">
      <c r="A53" s="110">
        <v>47</v>
      </c>
      <c r="B53" s="111"/>
      <c r="C53" t="s" s="170"/>
      <c r="D53" s="119"/>
      <c r="E53" s="113"/>
      <c r="F53" s="116"/>
      <c r="G53" s="116"/>
      <c r="H53" s="116"/>
      <c r="I53" s="116"/>
      <c r="J53" s="116"/>
      <c r="K53" s="116"/>
      <c r="L53" s="116"/>
      <c r="M53" s="116"/>
      <c r="N53" s="116">
        <f>N52+F53-SUM(G53:M53)</f>
        <v>265236</v>
      </c>
      <c r="O53" s="104"/>
      <c r="P53" s="105"/>
      <c r="Q53" s="105"/>
      <c r="R53" s="105"/>
      <c r="S53" s="105"/>
      <c r="T53" s="106"/>
    </row>
    <row r="54" ht="27" customHeight="1">
      <c r="A54" s="110">
        <v>48</v>
      </c>
      <c r="B54" s="111"/>
      <c r="C54" t="s" s="170"/>
      <c r="D54" s="119"/>
      <c r="E54" s="113"/>
      <c r="F54" s="116"/>
      <c r="G54" s="116"/>
      <c r="H54" s="116"/>
      <c r="I54" s="116"/>
      <c r="J54" s="116"/>
      <c r="K54" s="116"/>
      <c r="L54" s="116"/>
      <c r="M54" s="116"/>
      <c r="N54" s="116">
        <f>N53+F54-SUM(G54:M54)</f>
        <v>265236</v>
      </c>
      <c r="O54" s="104"/>
      <c r="P54" s="105"/>
      <c r="Q54" s="105"/>
      <c r="R54" s="105"/>
      <c r="S54" s="105"/>
      <c r="T54" s="106"/>
    </row>
    <row r="55" ht="27" customHeight="1">
      <c r="A55" s="110">
        <v>49</v>
      </c>
      <c r="B55" s="111"/>
      <c r="C55" t="s" s="170"/>
      <c r="D55" s="123"/>
      <c r="E55" s="113"/>
      <c r="F55" s="116"/>
      <c r="G55" s="116"/>
      <c r="H55" s="116"/>
      <c r="I55" s="116"/>
      <c r="J55" s="116"/>
      <c r="K55" s="116"/>
      <c r="L55" s="116"/>
      <c r="M55" s="116"/>
      <c r="N55" s="116">
        <f>N54+F55-SUM(G55:M55)</f>
        <v>265236</v>
      </c>
      <c r="O55" s="104"/>
      <c r="P55" s="105"/>
      <c r="Q55" s="105"/>
      <c r="R55" s="105"/>
      <c r="S55" s="105"/>
      <c r="T55" s="106"/>
    </row>
    <row r="56" ht="27" customHeight="1">
      <c r="A56" s="110">
        <v>50</v>
      </c>
      <c r="B56" s="111"/>
      <c r="C56" t="s" s="170"/>
      <c r="D56" s="123"/>
      <c r="E56" s="113"/>
      <c r="F56" s="116"/>
      <c r="G56" s="116"/>
      <c r="H56" s="116"/>
      <c r="I56" s="116"/>
      <c r="J56" s="116"/>
      <c r="K56" s="116"/>
      <c r="L56" s="116"/>
      <c r="M56" s="116"/>
      <c r="N56" s="116">
        <f>N55+F56-SUM(G56:M56)</f>
        <v>265236</v>
      </c>
      <c r="O56" s="104"/>
      <c r="P56" s="105"/>
      <c r="Q56" s="105"/>
      <c r="R56" s="105"/>
      <c r="S56" s="105"/>
      <c r="T56" s="106"/>
    </row>
    <row r="57" ht="27" customHeight="1">
      <c r="A57" s="110">
        <v>51</v>
      </c>
      <c r="B57" s="111"/>
      <c r="C57" t="s" s="170"/>
      <c r="D57" s="119"/>
      <c r="E57" s="473"/>
      <c r="F57" s="116"/>
      <c r="G57" s="116"/>
      <c r="H57" s="116"/>
      <c r="I57" s="116"/>
      <c r="J57" s="116"/>
      <c r="K57" s="116"/>
      <c r="L57" s="116"/>
      <c r="M57" s="116"/>
      <c r="N57" s="116">
        <f>N56+F57-SUM(G57:M57)</f>
        <v>265236</v>
      </c>
      <c r="O57" s="138"/>
      <c r="P57" s="105"/>
      <c r="Q57" s="105"/>
      <c r="R57" s="105"/>
      <c r="S57" s="105"/>
      <c r="T57" s="106"/>
    </row>
    <row r="58" ht="27" customHeight="1">
      <c r="A58" s="110">
        <v>52</v>
      </c>
      <c r="B58" s="111"/>
      <c r="C58" t="s" s="170"/>
      <c r="D58" s="119"/>
      <c r="E58" s="113"/>
      <c r="F58" s="116"/>
      <c r="G58" s="116"/>
      <c r="H58" s="116"/>
      <c r="I58" s="116"/>
      <c r="J58" s="116"/>
      <c r="K58" s="116"/>
      <c r="L58" s="116"/>
      <c r="M58" s="116"/>
      <c r="N58" s="116">
        <f>N57+F58-SUM(G58:M58)</f>
        <v>265236</v>
      </c>
      <c r="O58" s="104"/>
      <c r="P58" s="105"/>
      <c r="Q58" s="105"/>
      <c r="R58" s="105"/>
      <c r="S58" s="105"/>
      <c r="T58" s="106"/>
    </row>
    <row r="59" ht="27" customHeight="1">
      <c r="A59" s="110">
        <v>53</v>
      </c>
      <c r="B59" s="111"/>
      <c r="C59" t="s" s="170"/>
      <c r="D59" s="119"/>
      <c r="E59" s="113"/>
      <c r="F59" s="116"/>
      <c r="G59" s="116"/>
      <c r="H59" s="116"/>
      <c r="I59" s="116"/>
      <c r="J59" s="116"/>
      <c r="K59" s="116"/>
      <c r="L59" s="116"/>
      <c r="M59" s="116"/>
      <c r="N59" s="116">
        <f>N58+F59-SUM(G59:M59)</f>
        <v>265236</v>
      </c>
      <c r="O59" s="104"/>
      <c r="P59" s="105"/>
      <c r="Q59" s="105"/>
      <c r="R59" s="105"/>
      <c r="S59" s="105"/>
      <c r="T59" s="106"/>
    </row>
    <row r="60" ht="27" customHeight="1">
      <c r="A60" s="110">
        <v>54</v>
      </c>
      <c r="B60" s="111"/>
      <c r="C60" t="s" s="170"/>
      <c r="D60" s="119"/>
      <c r="E60" s="473"/>
      <c r="F60" s="116"/>
      <c r="G60" s="116"/>
      <c r="H60" s="116"/>
      <c r="I60" s="116"/>
      <c r="J60" s="116"/>
      <c r="K60" s="116"/>
      <c r="L60" s="116"/>
      <c r="M60" s="116"/>
      <c r="N60" s="116">
        <f>N59+F60-SUM(G60:M60)</f>
        <v>265236</v>
      </c>
      <c r="O60" s="474"/>
      <c r="P60" s="475">
        <f>H60+H63</f>
        <v>0</v>
      </c>
      <c r="Q60" s="105"/>
      <c r="R60" s="105"/>
      <c r="S60" s="105"/>
      <c r="T60" s="106"/>
    </row>
    <row r="61" ht="27" customHeight="1">
      <c r="A61" s="110">
        <v>55</v>
      </c>
      <c r="B61" s="111"/>
      <c r="C61" t="s" s="170"/>
      <c r="D61" s="119"/>
      <c r="E61" s="113"/>
      <c r="F61" s="116"/>
      <c r="G61" s="116"/>
      <c r="H61" s="116"/>
      <c r="I61" s="116"/>
      <c r="J61" s="116"/>
      <c r="K61" s="116"/>
      <c r="L61" s="116"/>
      <c r="M61" s="116"/>
      <c r="N61" s="116">
        <f>N60+F61-SUM(G61:M61)</f>
        <v>265236</v>
      </c>
      <c r="O61" s="104"/>
      <c r="P61" s="105"/>
      <c r="Q61" s="105"/>
      <c r="R61" s="105"/>
      <c r="S61" s="105"/>
      <c r="T61" s="106"/>
    </row>
    <row r="62" ht="27" customHeight="1">
      <c r="A62" s="110">
        <v>56</v>
      </c>
      <c r="B62" s="111"/>
      <c r="C62" t="s" s="170"/>
      <c r="D62" s="119"/>
      <c r="E62" s="113"/>
      <c r="F62" s="116"/>
      <c r="G62" s="116"/>
      <c r="H62" s="116"/>
      <c r="I62" s="116"/>
      <c r="J62" s="116"/>
      <c r="K62" s="116"/>
      <c r="L62" s="116"/>
      <c r="M62" s="116"/>
      <c r="N62" s="116">
        <f>N61+F62-SUM(G62:M62)</f>
        <v>265236</v>
      </c>
      <c r="O62" s="104"/>
      <c r="P62" s="105"/>
      <c r="Q62" s="105"/>
      <c r="R62" s="105"/>
      <c r="S62" s="105"/>
      <c r="T62" s="106"/>
    </row>
    <row r="63" ht="27" customHeight="1">
      <c r="A63" s="110">
        <v>57</v>
      </c>
      <c r="B63" s="111"/>
      <c r="C63" t="s" s="170"/>
      <c r="D63" s="123"/>
      <c r="E63" s="113"/>
      <c r="F63" s="116"/>
      <c r="G63" s="116"/>
      <c r="H63" s="116"/>
      <c r="I63" s="116"/>
      <c r="J63" s="116"/>
      <c r="K63" s="116"/>
      <c r="L63" s="116"/>
      <c r="M63" s="116"/>
      <c r="N63" s="116">
        <f>N62+F63-SUM(G63:M63)</f>
        <v>265236</v>
      </c>
      <c r="O63" s="104"/>
      <c r="P63" s="105"/>
      <c r="Q63" s="105"/>
      <c r="R63" s="105"/>
      <c r="S63" s="105"/>
      <c r="T63" s="106"/>
    </row>
    <row r="64" ht="27" customHeight="1">
      <c r="A64" s="110">
        <v>58</v>
      </c>
      <c r="B64" s="111"/>
      <c r="C64" t="s" s="170"/>
      <c r="D64" s="119"/>
      <c r="E64" s="113"/>
      <c r="F64" s="116"/>
      <c r="G64" s="116"/>
      <c r="H64" s="116"/>
      <c r="I64" s="116"/>
      <c r="J64" s="116"/>
      <c r="K64" s="116"/>
      <c r="L64" s="116"/>
      <c r="M64" s="116"/>
      <c r="N64" s="116">
        <f>N63+F64-SUM(G64:M64)</f>
        <v>265236</v>
      </c>
      <c r="O64" s="104"/>
      <c r="P64" s="105"/>
      <c r="Q64" s="105"/>
      <c r="R64" s="105"/>
      <c r="S64" s="105"/>
      <c r="T64" s="106"/>
    </row>
    <row r="65" ht="27" customHeight="1">
      <c r="A65" s="110">
        <v>59</v>
      </c>
      <c r="B65" s="111"/>
      <c r="C65" t="s" s="170"/>
      <c r="D65" s="119"/>
      <c r="E65" s="113"/>
      <c r="F65" s="116"/>
      <c r="G65" s="116"/>
      <c r="H65" s="116"/>
      <c r="I65" s="116"/>
      <c r="J65" s="116"/>
      <c r="K65" s="116"/>
      <c r="L65" s="116"/>
      <c r="M65" s="116"/>
      <c r="N65" s="116">
        <f>N64+F65-SUM(G65:M65)</f>
        <v>265236</v>
      </c>
      <c r="O65" s="104"/>
      <c r="P65" s="105"/>
      <c r="Q65" s="105"/>
      <c r="R65" s="105"/>
      <c r="S65" s="105"/>
      <c r="T65" s="106"/>
    </row>
    <row r="66" ht="27" customHeight="1">
      <c r="A66" s="110">
        <v>60</v>
      </c>
      <c r="B66" s="111"/>
      <c r="C66" t="s" s="170"/>
      <c r="D66" s="119"/>
      <c r="E66" s="113"/>
      <c r="F66" s="116"/>
      <c r="G66" s="116"/>
      <c r="H66" s="116"/>
      <c r="I66" s="116"/>
      <c r="J66" s="116"/>
      <c r="K66" s="116"/>
      <c r="L66" s="116"/>
      <c r="M66" s="116"/>
      <c r="N66" s="116">
        <f>N65+F66-SUM(G66:M66)</f>
        <v>265236</v>
      </c>
      <c r="O66" s="104"/>
      <c r="P66" s="105"/>
      <c r="Q66" s="105"/>
      <c r="R66" s="105"/>
      <c r="S66" s="105"/>
      <c r="T66" s="106"/>
    </row>
    <row r="67" ht="27" customHeight="1">
      <c r="A67" s="110">
        <v>61</v>
      </c>
      <c r="B67" s="111"/>
      <c r="C67" t="s" s="170"/>
      <c r="D67" s="119"/>
      <c r="E67" s="113"/>
      <c r="F67" s="116"/>
      <c r="G67" s="116"/>
      <c r="H67" s="116"/>
      <c r="I67" s="116"/>
      <c r="J67" s="116"/>
      <c r="K67" s="116"/>
      <c r="L67" s="116"/>
      <c r="M67" s="116"/>
      <c r="N67" s="116">
        <f>N66+F67-SUM(G67:M67)</f>
        <v>265236</v>
      </c>
      <c r="O67" t="s" s="476">
        <v>639</v>
      </c>
      <c r="P67" s="105"/>
      <c r="Q67" s="105"/>
      <c r="R67" s="105"/>
      <c r="S67" s="105"/>
      <c r="T67" s="106"/>
    </row>
    <row r="68" ht="27" customHeight="1">
      <c r="A68" s="110">
        <v>62</v>
      </c>
      <c r="B68" s="111"/>
      <c r="C68" t="s" s="170"/>
      <c r="D68" s="119"/>
      <c r="E68" s="113"/>
      <c r="F68" s="116"/>
      <c r="G68" s="116"/>
      <c r="H68" s="116"/>
      <c r="I68" s="116"/>
      <c r="J68" s="116"/>
      <c r="K68" s="116"/>
      <c r="L68" s="116"/>
      <c r="M68" s="116"/>
      <c r="N68" s="477">
        <f>N67+F68-SUM(G68:M68)</f>
        <v>265236</v>
      </c>
      <c r="O68" s="478">
        <f>F69-N69</f>
        <v>99169</v>
      </c>
      <c r="P68" s="479"/>
      <c r="Q68" s="105"/>
      <c r="R68" s="105"/>
      <c r="S68" s="105"/>
      <c r="T68" s="106"/>
    </row>
    <row r="69" ht="27" customHeight="1">
      <c r="A69" s="115"/>
      <c r="B69" s="115"/>
      <c r="C69" t="s" s="170"/>
      <c r="D69" t="s" s="120">
        <v>121</v>
      </c>
      <c r="E69" s="113"/>
      <c r="F69" s="116">
        <f>SUM(F4:F68)</f>
        <v>364405</v>
      </c>
      <c r="G69" s="116">
        <f>SUM(G4:G68)</f>
        <v>34165</v>
      </c>
      <c r="H69" s="116">
        <f>SUM(H4:H68)</f>
        <v>22902</v>
      </c>
      <c r="I69" s="116">
        <f>SUM(I4:I68)</f>
        <v>23781</v>
      </c>
      <c r="J69" s="116">
        <f>SUM(J4:J68)</f>
        <v>0</v>
      </c>
      <c r="K69" s="116">
        <f>SUM(K4:K68)</f>
        <v>0</v>
      </c>
      <c r="L69" s="116">
        <f>SUM(L4:L68)</f>
        <v>4321</v>
      </c>
      <c r="M69" s="116">
        <f>SUM(M4:M68)</f>
        <v>14000</v>
      </c>
      <c r="N69" s="116">
        <f>F69-SUM(G69:M69)</f>
        <v>265236</v>
      </c>
      <c r="O69" s="480"/>
      <c r="P69" s="105"/>
      <c r="Q69" s="105"/>
      <c r="R69" s="124">
        <f>SUM(G69:M69)</f>
        <v>99169</v>
      </c>
      <c r="S69" s="105"/>
      <c r="T69" s="106"/>
    </row>
    <row r="70" ht="14.45" customHeight="1">
      <c r="A70" s="125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7"/>
      <c r="P70" s="127"/>
      <c r="Q70" s="127"/>
      <c r="R70" s="128"/>
      <c r="S70" s="127"/>
      <c r="T70" s="129"/>
    </row>
  </sheetData>
  <mergeCells count="7">
    <mergeCell ref="N2:N3"/>
    <mergeCell ref="G2:M2"/>
    <mergeCell ref="A2:A3"/>
    <mergeCell ref="B2:B3"/>
    <mergeCell ref="D2:D3"/>
    <mergeCell ref="E2:E3"/>
    <mergeCell ref="F2:F3"/>
  </mergeCells>
  <conditionalFormatting sqref="N4:N5 G5 F6:N11 F12:G45 N12 H13:N45 P45:P46 F46:N69 P60 O68 R69">
    <cfRule type="cellIs" dxfId="9" priority="1" operator="lessThan" stopIfTrue="1">
      <formula>0</formula>
    </cfRule>
  </conditionalFormatting>
  <pageMargins left="0.511811" right="0.511811" top="0.748031" bottom="0.74803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0.1667" defaultRowHeight="13.5" customHeight="1" outlineLevelRow="0" outlineLevelCol="0"/>
  <cols>
    <col min="1" max="5" width="10.1719" style="481" customWidth="1"/>
    <col min="6" max="16384" width="10.1719" style="481" customWidth="1"/>
  </cols>
  <sheetData>
    <row r="1" ht="14.45" customHeight="1">
      <c r="A1" s="7"/>
      <c r="B1" s="7"/>
      <c r="C1" s="7"/>
      <c r="D1" s="7"/>
      <c r="E1" s="7"/>
    </row>
    <row r="2" ht="14.45" customHeight="1">
      <c r="A2" s="7"/>
      <c r="B2" s="7"/>
      <c r="C2" s="7"/>
      <c r="D2" s="7"/>
      <c r="E2" s="7"/>
    </row>
    <row r="3" ht="14.45" customHeight="1">
      <c r="A3" s="7"/>
      <c r="B3" s="7"/>
      <c r="C3" s="7"/>
      <c r="D3" s="7"/>
      <c r="E3" s="7"/>
    </row>
    <row r="4" ht="14.45" customHeight="1">
      <c r="A4" s="7"/>
      <c r="B4" s="7"/>
      <c r="C4" s="7"/>
      <c r="D4" s="7"/>
      <c r="E4" s="7"/>
    </row>
    <row r="5" ht="14.45" customHeight="1">
      <c r="A5" s="7"/>
      <c r="B5" s="7"/>
      <c r="C5" s="7"/>
      <c r="D5" s="7"/>
      <c r="E5" s="7"/>
    </row>
    <row r="6" ht="14.45" customHeight="1">
      <c r="A6" s="7"/>
      <c r="B6" s="7"/>
      <c r="C6" s="7"/>
      <c r="D6" s="7"/>
      <c r="E6" s="7"/>
    </row>
    <row r="7" ht="14.45" customHeight="1">
      <c r="A7" s="7"/>
      <c r="B7" s="7"/>
      <c r="C7" s="7"/>
      <c r="D7" s="7"/>
      <c r="E7" s="7"/>
    </row>
    <row r="8" ht="14.45" customHeight="1">
      <c r="A8" s="7"/>
      <c r="B8" s="7"/>
      <c r="C8" s="7"/>
      <c r="D8" s="7"/>
      <c r="E8" s="7"/>
    </row>
    <row r="9" ht="14.45" customHeight="1">
      <c r="A9" s="7"/>
      <c r="B9" s="7"/>
      <c r="C9" s="7"/>
      <c r="D9" s="7"/>
      <c r="E9" s="7"/>
    </row>
    <row r="10" ht="14.4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65"/>
  <sheetViews>
    <sheetView workbookViewId="0" showGridLines="0" defaultGridColor="1"/>
  </sheetViews>
  <sheetFormatPr defaultColWidth="10.5" defaultRowHeight="13.5" customHeight="1" outlineLevelRow="0" outlineLevelCol="0"/>
  <cols>
    <col min="1" max="1" width="5.5" style="6" customWidth="1"/>
    <col min="2" max="2" width="3" style="6" customWidth="1"/>
    <col min="3" max="3" width="26.5" style="6" customWidth="1"/>
    <col min="4" max="4" width="9.85156" style="6" customWidth="1"/>
    <col min="5" max="5" width="42.6719" style="6" customWidth="1"/>
    <col min="6" max="7" width="12.3516" style="6" customWidth="1"/>
    <col min="8" max="8" width="17" style="6" customWidth="1"/>
    <col min="9" max="9" width="12.3516" style="6" customWidth="1"/>
    <col min="10" max="10" width="10.5" style="6" customWidth="1"/>
    <col min="11" max="11" width="10.8516" style="6" customWidth="1"/>
    <col min="12" max="15" width="10.5" style="6" customWidth="1"/>
    <col min="16" max="16384" width="10.5" style="6" customWidth="1"/>
  </cols>
  <sheetData>
    <row r="1" ht="24" customHeight="1">
      <c r="A1" s="7"/>
      <c r="B1" s="7"/>
      <c r="C1" t="s" s="8">
        <v>6</v>
      </c>
      <c r="D1" s="9"/>
      <c r="E1" s="9"/>
      <c r="F1" s="10"/>
      <c r="G1" s="10"/>
      <c r="H1" s="10"/>
      <c r="I1" s="7"/>
      <c r="J1" s="7"/>
      <c r="K1" s="7"/>
      <c r="L1" s="7"/>
      <c r="M1" s="7"/>
      <c r="N1" s="7"/>
      <c r="O1" s="7"/>
    </row>
    <row r="2" ht="22.5" customHeight="1">
      <c r="A2" s="7"/>
      <c r="B2" s="7"/>
      <c r="C2" t="s" s="11">
        <v>7</v>
      </c>
      <c r="D2" s="12"/>
      <c r="E2" s="12"/>
      <c r="F2" s="13"/>
      <c r="G2" s="13"/>
      <c r="H2" s="14"/>
      <c r="I2" s="7"/>
      <c r="J2" s="7"/>
      <c r="K2" s="7"/>
      <c r="L2" s="7"/>
      <c r="M2" s="7"/>
      <c r="N2" s="7"/>
      <c r="O2" s="7"/>
    </row>
    <row r="3" ht="23.25" customHeight="1">
      <c r="A3" s="7"/>
      <c r="B3" s="7"/>
      <c r="C3" t="s" s="15">
        <v>8</v>
      </c>
      <c r="D3" s="16"/>
      <c r="E3" s="16"/>
      <c r="F3" s="17"/>
      <c r="G3" s="17"/>
      <c r="H3" t="s" s="18">
        <v>9</v>
      </c>
      <c r="I3" s="7"/>
      <c r="J3" s="7"/>
      <c r="K3" s="7"/>
      <c r="L3" s="7"/>
      <c r="M3" s="7"/>
      <c r="N3" s="7"/>
      <c r="O3" s="7"/>
    </row>
    <row r="4" ht="19.5" customHeight="1">
      <c r="A4" s="7"/>
      <c r="B4" s="19"/>
      <c r="C4" t="s" s="20">
        <v>10</v>
      </c>
      <c r="D4" s="21"/>
      <c r="E4" s="22"/>
      <c r="F4" t="s" s="23">
        <v>11</v>
      </c>
      <c r="G4" t="s" s="23">
        <v>12</v>
      </c>
      <c r="H4" t="s" s="24">
        <v>13</v>
      </c>
      <c r="I4" s="25"/>
      <c r="J4" s="7"/>
      <c r="K4" s="7"/>
      <c r="L4" s="7"/>
      <c r="M4" s="7"/>
      <c r="N4" s="7"/>
      <c r="O4" s="7"/>
    </row>
    <row r="5" ht="19.5" customHeight="1">
      <c r="A5" s="7"/>
      <c r="B5" s="19"/>
      <c r="C5" t="s" s="26">
        <v>14</v>
      </c>
      <c r="D5" s="27"/>
      <c r="E5" s="28"/>
      <c r="F5" s="29">
        <v>55059</v>
      </c>
      <c r="G5" s="29">
        <v>55059</v>
      </c>
      <c r="H5" s="30"/>
      <c r="I5" s="25"/>
      <c r="J5" s="7"/>
      <c r="K5" s="7"/>
      <c r="L5" s="7"/>
      <c r="M5" s="7"/>
      <c r="N5" s="7"/>
      <c r="O5" s="7"/>
    </row>
    <row r="6" ht="19.5" customHeight="1">
      <c r="A6" s="7"/>
      <c r="B6" s="19"/>
      <c r="C6" t="s" s="26">
        <v>15</v>
      </c>
      <c r="D6" s="27"/>
      <c r="E6" s="28"/>
      <c r="F6" s="29">
        <v>90000</v>
      </c>
      <c r="G6" s="29">
        <f>6000*15+3000</f>
        <v>93000</v>
      </c>
      <c r="H6" t="s" s="31">
        <v>16</v>
      </c>
      <c r="I6" s="25"/>
      <c r="J6" s="7"/>
      <c r="K6" s="7"/>
      <c r="L6" s="7"/>
      <c r="M6" s="7"/>
      <c r="N6" s="7"/>
      <c r="O6" s="7"/>
    </row>
    <row r="7" ht="19.5" customHeight="1">
      <c r="A7" s="7"/>
      <c r="B7" s="19"/>
      <c r="C7" t="s" s="26">
        <v>17</v>
      </c>
      <c r="D7" s="27"/>
      <c r="E7" s="28"/>
      <c r="F7" s="29">
        <v>90000</v>
      </c>
      <c r="G7" s="29">
        <f>6000*13+5000</f>
        <v>83000</v>
      </c>
      <c r="H7" s="32">
        <f>SUM(G6:G8)</f>
        <v>176000</v>
      </c>
      <c r="I7" s="25"/>
      <c r="J7" s="7"/>
      <c r="K7" s="7"/>
      <c r="L7" s="7"/>
      <c r="M7" s="7"/>
      <c r="N7" s="7"/>
      <c r="O7" s="7"/>
    </row>
    <row r="8" ht="19.5" customHeight="1">
      <c r="A8" s="7"/>
      <c r="B8" s="19"/>
      <c r="C8" s="33"/>
      <c r="D8" s="27"/>
      <c r="E8" s="28"/>
      <c r="F8" s="34"/>
      <c r="G8" s="34"/>
      <c r="H8" t="s" s="35">
        <v>9</v>
      </c>
      <c r="I8" s="25"/>
      <c r="J8" s="7"/>
      <c r="K8" s="7"/>
      <c r="L8" s="7"/>
      <c r="M8" s="7"/>
      <c r="N8" s="7"/>
      <c r="O8" s="7"/>
    </row>
    <row r="9" ht="19.5" customHeight="1">
      <c r="A9" s="7"/>
      <c r="B9" s="19"/>
      <c r="C9" t="s" s="26">
        <v>18</v>
      </c>
      <c r="D9" s="27"/>
      <c r="E9" s="28"/>
      <c r="F9" s="34">
        <v>100000</v>
      </c>
      <c r="G9" s="34">
        <v>100000</v>
      </c>
      <c r="H9" t="s" s="36">
        <v>19</v>
      </c>
      <c r="I9" s="25"/>
      <c r="J9" s="7"/>
      <c r="K9" s="7"/>
      <c r="L9" s="7"/>
      <c r="M9" s="7"/>
      <c r="N9" s="7"/>
      <c r="O9" s="7"/>
    </row>
    <row r="10" ht="19.5" customHeight="1">
      <c r="A10" s="7"/>
      <c r="B10" s="19"/>
      <c r="C10" t="s" s="26">
        <v>20</v>
      </c>
      <c r="D10" s="27"/>
      <c r="E10" s="28"/>
      <c r="F10" s="29">
        <v>0</v>
      </c>
      <c r="G10" s="29"/>
      <c r="H10" s="37"/>
      <c r="I10" s="25"/>
      <c r="J10" s="7"/>
      <c r="K10" s="7"/>
      <c r="L10" s="7"/>
      <c r="M10" s="7"/>
      <c r="N10" s="7"/>
      <c r="O10" s="7"/>
    </row>
    <row r="11" ht="19.5" customHeight="1">
      <c r="A11" s="7"/>
      <c r="B11" s="19"/>
      <c r="C11" t="s" s="26">
        <v>21</v>
      </c>
      <c r="D11" s="27"/>
      <c r="E11" s="28"/>
      <c r="F11" s="29">
        <v>0</v>
      </c>
      <c r="G11" s="29"/>
      <c r="H11" s="30"/>
      <c r="I11" s="25"/>
      <c r="J11" s="7"/>
      <c r="K11" s="7"/>
      <c r="L11" s="7"/>
      <c r="M11" s="7"/>
      <c r="N11" s="7"/>
      <c r="O11" s="7"/>
    </row>
    <row r="12" ht="19.5" customHeight="1">
      <c r="A12" s="7"/>
      <c r="B12" s="19"/>
      <c r="C12" t="s" s="26">
        <v>22</v>
      </c>
      <c r="D12" s="27"/>
      <c r="E12" s="28"/>
      <c r="F12" s="34"/>
      <c r="G12" s="34">
        <v>0</v>
      </c>
      <c r="H12" s="30"/>
      <c r="I12" s="38"/>
      <c r="J12" s="7"/>
      <c r="K12" s="7"/>
      <c r="L12" s="7"/>
      <c r="M12" s="7"/>
      <c r="N12" s="7"/>
      <c r="O12" s="7"/>
    </row>
    <row r="13" ht="19.5" customHeight="1">
      <c r="A13" s="7"/>
      <c r="B13" s="19"/>
      <c r="C13" t="s" s="26">
        <v>23</v>
      </c>
      <c r="D13" s="27"/>
      <c r="E13" s="28"/>
      <c r="F13" s="34">
        <v>105000</v>
      </c>
      <c r="G13" s="34">
        <v>60000</v>
      </c>
      <c r="H13" s="30"/>
      <c r="I13" s="25"/>
      <c r="J13" s="7"/>
      <c r="K13" s="7"/>
      <c r="L13" s="7"/>
      <c r="M13" s="7"/>
      <c r="N13" s="7"/>
      <c r="O13" s="7"/>
    </row>
    <row r="14" ht="19.5" customHeight="1">
      <c r="A14" s="7"/>
      <c r="B14" s="19"/>
      <c r="C14" t="s" s="26">
        <v>24</v>
      </c>
      <c r="D14" s="27"/>
      <c r="E14" s="28"/>
      <c r="F14" s="34">
        <v>0</v>
      </c>
      <c r="G14" s="34">
        <v>5960</v>
      </c>
      <c r="H14" s="30"/>
      <c r="I14" s="25"/>
      <c r="J14" s="7"/>
      <c r="K14" s="7"/>
      <c r="L14" s="7"/>
      <c r="M14" s="7"/>
      <c r="N14" s="7"/>
      <c r="O14" s="7"/>
    </row>
    <row r="15" ht="24.75" customHeight="1">
      <c r="A15" s="7"/>
      <c r="B15" s="19"/>
      <c r="C15" t="s" s="26">
        <v>25</v>
      </c>
      <c r="D15" s="27"/>
      <c r="E15" s="28"/>
      <c r="F15" s="34">
        <v>0</v>
      </c>
      <c r="G15" s="34">
        <v>4500</v>
      </c>
      <c r="H15" s="30"/>
      <c r="I15" s="25"/>
      <c r="J15" s="7"/>
      <c r="K15" s="7"/>
      <c r="L15" s="7"/>
      <c r="M15" s="7"/>
      <c r="N15" s="7"/>
      <c r="O15" s="7"/>
    </row>
    <row r="16" ht="19.5" customHeight="1">
      <c r="A16" s="7"/>
      <c r="B16" s="19"/>
      <c r="C16" s="33"/>
      <c r="D16" s="27"/>
      <c r="E16" s="28"/>
      <c r="F16" s="29">
        <v>0</v>
      </c>
      <c r="G16" s="29">
        <v>0</v>
      </c>
      <c r="H16" s="30"/>
      <c r="I16" s="25"/>
      <c r="J16" s="7"/>
      <c r="K16" s="7"/>
      <c r="L16" s="7"/>
      <c r="M16" s="7"/>
      <c r="N16" s="7"/>
      <c r="O16" s="7"/>
    </row>
    <row r="17" ht="19.5" customHeight="1">
      <c r="A17" s="7"/>
      <c r="B17" s="19"/>
      <c r="C17" t="s" s="39">
        <v>26</v>
      </c>
      <c r="D17" s="40"/>
      <c r="E17" s="40"/>
      <c r="F17" s="41">
        <f>SUM(F5:F16)</f>
        <v>440059</v>
      </c>
      <c r="G17" s="41">
        <f>SUM(G5:G16)</f>
        <v>401519</v>
      </c>
      <c r="H17" s="42"/>
      <c r="I17" s="25"/>
      <c r="J17" s="7"/>
      <c r="K17" s="7"/>
      <c r="L17" s="7"/>
      <c r="M17" s="7"/>
      <c r="N17" s="7"/>
      <c r="O17" s="7"/>
    </row>
    <row r="18" ht="23.25" customHeight="1">
      <c r="A18" s="7"/>
      <c r="B18" s="7"/>
      <c r="C18" t="s" s="43">
        <v>27</v>
      </c>
      <c r="D18" s="44"/>
      <c r="E18" s="44"/>
      <c r="F18" s="45"/>
      <c r="G18" s="45"/>
      <c r="H18" t="s" s="46">
        <v>9</v>
      </c>
      <c r="I18" s="7"/>
      <c r="J18" s="7"/>
      <c r="K18" s="7"/>
      <c r="L18" s="7"/>
      <c r="M18" s="7"/>
      <c r="N18" s="7"/>
      <c r="O18" s="7"/>
    </row>
    <row r="19" ht="19.5" customHeight="1">
      <c r="A19" s="7"/>
      <c r="B19" s="19"/>
      <c r="C19" t="s" s="20">
        <v>10</v>
      </c>
      <c r="D19" s="21"/>
      <c r="E19" s="22"/>
      <c r="F19" t="s" s="23">
        <v>11</v>
      </c>
      <c r="G19" t="s" s="23">
        <v>12</v>
      </c>
      <c r="H19" t="s" s="24">
        <v>13</v>
      </c>
      <c r="I19" s="25"/>
      <c r="J19" s="7"/>
      <c r="K19" s="7"/>
      <c r="L19" s="7"/>
      <c r="M19" s="7"/>
      <c r="N19" s="7"/>
      <c r="O19" s="7"/>
    </row>
    <row r="20" ht="19.5" customHeight="1">
      <c r="A20" s="7"/>
      <c r="B20" s="19"/>
      <c r="C20" t="s" s="26">
        <v>28</v>
      </c>
      <c r="D20" s="27"/>
      <c r="E20" s="28"/>
      <c r="F20" s="29">
        <f>SUM(F33:F54)</f>
        <v>385204</v>
      </c>
      <c r="G20" s="29">
        <v>265475</v>
      </c>
      <c r="H20" t="s" s="47">
        <v>29</v>
      </c>
      <c r="I20" s="25"/>
      <c r="J20" s="7"/>
      <c r="K20" s="7"/>
      <c r="L20" s="7"/>
      <c r="M20" s="7"/>
      <c r="N20" s="7"/>
      <c r="O20" s="7"/>
    </row>
    <row r="21" ht="19.5" customHeight="1">
      <c r="A21" s="7"/>
      <c r="B21" s="19"/>
      <c r="C21" t="s" s="26">
        <v>30</v>
      </c>
      <c r="D21" s="27"/>
      <c r="E21" s="28"/>
      <c r="F21" s="29">
        <v>0</v>
      </c>
      <c r="G21" s="29">
        <v>12771</v>
      </c>
      <c r="H21" t="s" s="47">
        <v>31</v>
      </c>
      <c r="I21" s="25"/>
      <c r="J21" s="7"/>
      <c r="K21" s="7"/>
      <c r="L21" s="7"/>
      <c r="M21" s="7"/>
      <c r="N21" s="7"/>
      <c r="O21" s="7"/>
    </row>
    <row r="22" ht="19.5" customHeight="1">
      <c r="A22" s="7"/>
      <c r="B22" s="19"/>
      <c r="C22" t="s" s="26">
        <v>32</v>
      </c>
      <c r="D22" s="27"/>
      <c r="E22" s="28"/>
      <c r="F22" s="29"/>
      <c r="G22" s="29">
        <v>9673</v>
      </c>
      <c r="H22" s="30"/>
      <c r="I22" s="25"/>
      <c r="J22" s="7"/>
      <c r="K22" s="7"/>
      <c r="L22" s="7"/>
      <c r="M22" s="7"/>
      <c r="N22" s="7"/>
      <c r="O22" s="7"/>
    </row>
    <row r="23" ht="19.5" customHeight="1">
      <c r="A23" s="7"/>
      <c r="B23" s="19"/>
      <c r="C23" t="s" s="26">
        <v>33</v>
      </c>
      <c r="D23" s="27"/>
      <c r="E23" s="28"/>
      <c r="F23" s="29">
        <v>0</v>
      </c>
      <c r="G23" s="29">
        <v>3686</v>
      </c>
      <c r="H23" s="30"/>
      <c r="I23" s="25"/>
      <c r="J23" s="7"/>
      <c r="K23" s="7"/>
      <c r="L23" s="7"/>
      <c r="M23" s="7"/>
      <c r="N23" s="7"/>
      <c r="O23" s="7"/>
    </row>
    <row r="24" ht="19.5" customHeight="1" hidden="1">
      <c r="A24" s="7"/>
      <c r="B24" s="19"/>
      <c r="C24" t="s" s="26">
        <v>34</v>
      </c>
      <c r="D24" s="27"/>
      <c r="E24" s="28"/>
      <c r="F24" s="29">
        <v>0</v>
      </c>
      <c r="G24" s="29">
        <f>G48</f>
        <v>0</v>
      </c>
      <c r="H24" s="30"/>
      <c r="I24" s="25"/>
      <c r="J24" s="7"/>
      <c r="K24" s="7"/>
      <c r="L24" s="7"/>
      <c r="M24" s="7"/>
      <c r="N24" s="7"/>
      <c r="O24" s="7"/>
    </row>
    <row r="25" ht="19.5" customHeight="1" hidden="1">
      <c r="A25" s="7"/>
      <c r="B25" s="19"/>
      <c r="C25" t="s" s="26">
        <v>35</v>
      </c>
      <c r="D25" s="27"/>
      <c r="E25" s="28"/>
      <c r="F25" s="29">
        <v>0</v>
      </c>
      <c r="G25" s="29">
        <f>SUM(G49)</f>
        <v>0</v>
      </c>
      <c r="H25" s="30"/>
      <c r="I25" s="25"/>
      <c r="J25" s="7"/>
      <c r="K25" s="7"/>
      <c r="L25" s="7"/>
      <c r="M25" s="7"/>
      <c r="N25" s="7"/>
      <c r="O25" s="7"/>
    </row>
    <row r="26" ht="19.5" customHeight="1" hidden="1">
      <c r="A26" s="7"/>
      <c r="B26" s="19"/>
      <c r="C26" t="s" s="26">
        <v>36</v>
      </c>
      <c r="D26" s="27"/>
      <c r="E26" s="28"/>
      <c r="F26" s="29">
        <v>0</v>
      </c>
      <c r="G26" s="29">
        <f>G50</f>
        <v>0</v>
      </c>
      <c r="H26" s="30"/>
      <c r="I26" s="25"/>
      <c r="J26" s="7"/>
      <c r="K26" s="7"/>
      <c r="L26" s="7"/>
      <c r="M26" s="7"/>
      <c r="N26" s="7"/>
      <c r="O26" s="7"/>
    </row>
    <row r="27" ht="19.5" customHeight="1" hidden="1">
      <c r="A27" s="7"/>
      <c r="B27" s="19"/>
      <c r="C27" t="s" s="26">
        <v>37</v>
      </c>
      <c r="D27" s="27"/>
      <c r="E27" s="28"/>
      <c r="F27" s="29">
        <v>0</v>
      </c>
      <c r="G27" s="29">
        <f>G52</f>
        <v>0</v>
      </c>
      <c r="H27" s="48"/>
      <c r="I27" t="s" s="49">
        <v>38</v>
      </c>
      <c r="J27" s="7"/>
      <c r="K27" s="50"/>
      <c r="L27" s="7"/>
      <c r="M27" s="7"/>
      <c r="N27" s="7"/>
      <c r="O27" s="7"/>
    </row>
    <row r="28" ht="19.5" customHeight="1" hidden="1">
      <c r="A28" s="7"/>
      <c r="B28" s="19"/>
      <c r="C28" t="s" s="26">
        <v>39</v>
      </c>
      <c r="D28" s="27"/>
      <c r="E28" s="28"/>
      <c r="F28" s="29">
        <v>0</v>
      </c>
      <c r="G28" s="29"/>
      <c r="H28" s="30"/>
      <c r="I28" s="25"/>
      <c r="J28" s="7"/>
      <c r="K28" s="50"/>
      <c r="L28" s="7"/>
      <c r="M28" s="7"/>
      <c r="N28" s="7"/>
      <c r="O28" s="7"/>
    </row>
    <row r="29" ht="19.5" customHeight="1">
      <c r="A29" s="7"/>
      <c r="B29" s="19"/>
      <c r="C29" t="s" s="26">
        <v>40</v>
      </c>
      <c r="D29" s="27"/>
      <c r="E29" s="28"/>
      <c r="F29" s="29"/>
      <c r="G29" s="29">
        <v>55059</v>
      </c>
      <c r="H29" s="30"/>
      <c r="I29" s="25"/>
      <c r="J29" s="7"/>
      <c r="K29" s="7"/>
      <c r="L29" s="7"/>
      <c r="M29" s="7"/>
      <c r="N29" s="7"/>
      <c r="O29" s="7"/>
    </row>
    <row r="30" ht="19.5" customHeight="1">
      <c r="A30" s="7"/>
      <c r="B30" s="19"/>
      <c r="C30" t="s" s="39">
        <v>26</v>
      </c>
      <c r="D30" s="40"/>
      <c r="E30" s="40"/>
      <c r="F30" s="41">
        <f>SUM(F20:F29)</f>
        <v>385204</v>
      </c>
      <c r="G30" s="41">
        <f>SUM(G20:G29)</f>
        <v>346664</v>
      </c>
      <c r="H30" s="51"/>
      <c r="I30" s="25"/>
      <c r="J30" s="7"/>
      <c r="K30" s="7"/>
      <c r="L30" s="7"/>
      <c r="M30" s="7"/>
      <c r="N30" s="7"/>
      <c r="O30" s="7"/>
    </row>
    <row r="31" ht="23.25" customHeight="1">
      <c r="A31" s="7"/>
      <c r="B31" s="16"/>
      <c r="C31" t="s" s="43">
        <v>41</v>
      </c>
      <c r="D31" s="44"/>
      <c r="E31" s="44"/>
      <c r="F31" s="45"/>
      <c r="G31" s="45"/>
      <c r="H31" t="s" s="46">
        <v>9</v>
      </c>
      <c r="I31" s="7"/>
      <c r="J31" s="7"/>
      <c r="K31" s="7"/>
      <c r="L31" s="7"/>
      <c r="M31" s="7"/>
      <c r="N31" s="7"/>
      <c r="O31" s="7"/>
    </row>
    <row r="32" ht="19.5" customHeight="1">
      <c r="A32" s="19"/>
      <c r="B32" s="52"/>
      <c r="C32" t="s" s="53">
        <v>42</v>
      </c>
      <c r="D32" s="54"/>
      <c r="E32" t="s" s="55">
        <v>43</v>
      </c>
      <c r="F32" t="s" s="23">
        <v>11</v>
      </c>
      <c r="G32" t="s" s="23">
        <v>12</v>
      </c>
      <c r="H32" t="s" s="24">
        <v>13</v>
      </c>
      <c r="I32" s="25"/>
      <c r="J32" s="7"/>
      <c r="K32" s="7"/>
      <c r="L32" s="7"/>
      <c r="M32" s="7"/>
      <c r="N32" s="7"/>
      <c r="O32" s="7"/>
    </row>
    <row r="33" ht="19.5" customHeight="1">
      <c r="A33" s="19"/>
      <c r="B33" t="s" s="56">
        <v>28</v>
      </c>
      <c r="C33" s="57">
        <v>45383</v>
      </c>
      <c r="D33" t="s" s="58">
        <f>IF(C33="","",YEAR(C33)&amp;"/"&amp;MONTH(C33))</f>
        <v>44</v>
      </c>
      <c r="E33" t="s" s="59">
        <v>45</v>
      </c>
      <c r="F33" s="29">
        <v>7500</v>
      </c>
      <c r="G33" s="29">
        <v>300</v>
      </c>
      <c r="H33" s="30"/>
      <c r="I33" s="25"/>
      <c r="J33" s="7"/>
      <c r="K33" s="7"/>
      <c r="L33" s="7"/>
      <c r="M33" s="7"/>
      <c r="N33" s="7"/>
      <c r="O33" s="7"/>
    </row>
    <row r="34" ht="19.5" customHeight="1">
      <c r="A34" s="19"/>
      <c r="B34" s="60"/>
      <c r="C34" s="57">
        <v>45413</v>
      </c>
      <c r="D34" t="s" s="58">
        <f>IF(C34="","",YEAR(C34)&amp;"/"&amp;MONTH(C34))</f>
        <v>46</v>
      </c>
      <c r="E34" t="s" s="59">
        <v>47</v>
      </c>
      <c r="F34" s="29">
        <v>7500</v>
      </c>
      <c r="G34" s="29">
        <v>10</v>
      </c>
      <c r="H34" s="30"/>
      <c r="I34" s="25"/>
      <c r="J34" s="7"/>
      <c r="K34" s="7"/>
      <c r="L34" s="7"/>
      <c r="M34" s="7"/>
      <c r="N34" s="7"/>
      <c r="O34" s="7"/>
    </row>
    <row r="35" ht="19.5" customHeight="1">
      <c r="A35" s="19"/>
      <c r="B35" s="60"/>
      <c r="C35" s="57">
        <v>45444</v>
      </c>
      <c r="D35" t="s" s="58">
        <f>IF(C35="","",YEAR(C35)&amp;"/"&amp;MONTH(C35))</f>
        <v>48</v>
      </c>
      <c r="E35" t="s" s="59">
        <v>49</v>
      </c>
      <c r="F35" s="34">
        <v>15000</v>
      </c>
      <c r="G35" s="29">
        <v>11350</v>
      </c>
      <c r="H35" s="30"/>
      <c r="I35" s="25"/>
      <c r="J35" s="7"/>
      <c r="K35" s="7"/>
      <c r="L35" s="7"/>
      <c r="M35" s="7"/>
      <c r="N35" s="7"/>
      <c r="O35" s="61">
        <f>SUM(G33:G51)</f>
        <v>287919</v>
      </c>
    </row>
    <row r="36" ht="19.5" customHeight="1">
      <c r="A36" s="19"/>
      <c r="B36" s="60"/>
      <c r="C36" s="57">
        <v>45474</v>
      </c>
      <c r="D36" t="s" s="58">
        <f>IF(C36="","",YEAR(C36)&amp;"/"&amp;MONTH(C36))</f>
        <v>50</v>
      </c>
      <c r="E36" t="s" s="59">
        <v>51</v>
      </c>
      <c r="F36" s="29">
        <v>15000</v>
      </c>
      <c r="G36" s="29">
        <v>859</v>
      </c>
      <c r="H36" s="30"/>
      <c r="I36" s="25"/>
      <c r="J36" s="7"/>
      <c r="K36" s="7"/>
      <c r="L36" s="7"/>
      <c r="M36" s="7"/>
      <c r="N36" s="7"/>
      <c r="O36" s="7"/>
    </row>
    <row r="37" ht="19.5" customHeight="1">
      <c r="A37" s="19"/>
      <c r="B37" s="60"/>
      <c r="C37" s="57">
        <v>45505</v>
      </c>
      <c r="D37" t="s" s="58">
        <f>IF(C37="","",YEAR(C37)&amp;"/"&amp;MONTH(C37))</f>
        <v>52</v>
      </c>
      <c r="E37" t="s" s="59">
        <v>53</v>
      </c>
      <c r="F37" s="29">
        <v>50000</v>
      </c>
      <c r="G37" s="29">
        <v>0</v>
      </c>
      <c r="H37" s="30"/>
      <c r="I37" s="25"/>
      <c r="J37" s="7"/>
      <c r="K37" s="7"/>
      <c r="L37" s="7"/>
      <c r="M37" s="7"/>
      <c r="N37" s="7"/>
      <c r="O37" s="7"/>
    </row>
    <row r="38" ht="19.5" customHeight="1">
      <c r="A38" s="19"/>
      <c r="B38" s="60"/>
      <c r="C38" s="57">
        <v>45536</v>
      </c>
      <c r="D38" t="s" s="58">
        <f>IF(C38="","",YEAR(C38)&amp;"/"&amp;MONTH(C38))</f>
        <v>54</v>
      </c>
      <c r="E38" t="s" s="59">
        <v>51</v>
      </c>
      <c r="F38" s="29">
        <v>15000</v>
      </c>
      <c r="G38" s="29">
        <v>4360</v>
      </c>
      <c r="H38" s="62"/>
      <c r="I38" s="63"/>
      <c r="J38" s="7"/>
      <c r="K38" s="7"/>
      <c r="L38" s="7"/>
      <c r="M38" s="7"/>
      <c r="N38" s="7"/>
      <c r="O38" s="7"/>
    </row>
    <row r="39" ht="19.5" customHeight="1">
      <c r="A39" s="19"/>
      <c r="B39" s="60"/>
      <c r="C39" s="57">
        <v>45566</v>
      </c>
      <c r="D39" t="s" s="58">
        <f>IF(C39="","",YEAR(C39)&amp;"/"&amp;MONTH(C39))</f>
        <v>55</v>
      </c>
      <c r="E39" t="s" s="59">
        <v>56</v>
      </c>
      <c r="F39" s="29">
        <v>15000</v>
      </c>
      <c r="G39" s="29">
        <v>34198</v>
      </c>
      <c r="H39" s="30"/>
      <c r="I39" s="25"/>
      <c r="J39" s="7"/>
      <c r="K39" s="7"/>
      <c r="L39" s="7"/>
      <c r="M39" s="7"/>
      <c r="N39" s="7"/>
      <c r="O39" s="7"/>
    </row>
    <row r="40" ht="19.5" customHeight="1">
      <c r="A40" s="19"/>
      <c r="B40" s="60"/>
      <c r="C40" s="57">
        <v>45597</v>
      </c>
      <c r="D40" t="s" s="58">
        <f>IF(C40="","",YEAR(C40)&amp;"/"&amp;MONTH(C40))</f>
        <v>57</v>
      </c>
      <c r="E40" t="s" s="59">
        <v>58</v>
      </c>
      <c r="F40" s="29">
        <v>15000</v>
      </c>
      <c r="G40" s="29">
        <v>0</v>
      </c>
      <c r="H40" s="30"/>
      <c r="I40" s="25"/>
      <c r="J40" s="7"/>
      <c r="K40" s="7"/>
      <c r="L40" s="7"/>
      <c r="M40" s="7"/>
      <c r="N40" s="7"/>
      <c r="O40" s="7"/>
    </row>
    <row r="41" ht="19.5" customHeight="1">
      <c r="A41" s="19"/>
      <c r="B41" s="60"/>
      <c r="C41" s="57">
        <v>45627</v>
      </c>
      <c r="D41" t="s" s="58">
        <f>IF(C41="","",YEAR(C41)&amp;"/"&amp;MONTH(C41))</f>
        <v>59</v>
      </c>
      <c r="E41" t="s" s="59">
        <v>60</v>
      </c>
      <c r="F41" s="29">
        <v>15000</v>
      </c>
      <c r="G41" t="s" s="64">
        <v>61</v>
      </c>
      <c r="H41" s="65"/>
      <c r="I41" s="25"/>
      <c r="J41" s="7"/>
      <c r="K41" s="7"/>
      <c r="L41" s="7"/>
      <c r="M41" s="7"/>
      <c r="N41" s="7"/>
      <c r="O41" s="7"/>
    </row>
    <row r="42" ht="19.5" customHeight="1">
      <c r="A42" s="19"/>
      <c r="B42" s="60"/>
      <c r="C42" s="57">
        <v>45658</v>
      </c>
      <c r="D42" t="s" s="58">
        <f>IF(C42="","",YEAR(C42)&amp;"/"&amp;MONTH(C42))</f>
        <v>62</v>
      </c>
      <c r="E42" t="s" s="59">
        <v>63</v>
      </c>
      <c r="F42" s="29">
        <v>7500</v>
      </c>
      <c r="G42" t="s" s="64">
        <v>61</v>
      </c>
      <c r="H42" s="30"/>
      <c r="I42" s="25"/>
      <c r="J42" s="7"/>
      <c r="K42" s="7"/>
      <c r="L42" s="7"/>
      <c r="M42" s="7"/>
      <c r="N42" s="7"/>
      <c r="O42" s="7"/>
    </row>
    <row r="43" ht="19.5" customHeight="1">
      <c r="A43" s="19"/>
      <c r="B43" s="60"/>
      <c r="C43" s="57">
        <v>45689</v>
      </c>
      <c r="D43" t="s" s="58">
        <f>IF(C43="","",YEAR(C43)&amp;"/"&amp;MONTH(C43))</f>
        <v>64</v>
      </c>
      <c r="E43" t="s" s="59">
        <v>65</v>
      </c>
      <c r="F43" s="29">
        <v>15000</v>
      </c>
      <c r="G43" s="29">
        <v>680</v>
      </c>
      <c r="H43" s="30"/>
      <c r="I43" s="25"/>
      <c r="J43" s="7"/>
      <c r="K43" s="7"/>
      <c r="L43" s="7"/>
      <c r="M43" s="7"/>
      <c r="N43" s="7"/>
      <c r="O43" s="7"/>
    </row>
    <row r="44" ht="19.5" customHeight="1">
      <c r="A44" s="19"/>
      <c r="B44" s="66"/>
      <c r="C44" s="57">
        <v>45717</v>
      </c>
      <c r="D44" t="s" s="58">
        <f>IF(C44="","",YEAR(C44)&amp;"/"&amp;MONTH(C44))</f>
        <v>66</v>
      </c>
      <c r="E44" t="s" s="59">
        <v>67</v>
      </c>
      <c r="F44" s="29">
        <v>165000</v>
      </c>
      <c r="G44" s="29">
        <v>213718</v>
      </c>
      <c r="H44" s="30"/>
      <c r="I44" s="25"/>
      <c r="J44" s="7"/>
      <c r="K44" s="7"/>
      <c r="L44" s="7"/>
      <c r="M44" s="7"/>
      <c r="N44" s="7"/>
      <c r="O44" s="7"/>
    </row>
    <row r="45" ht="19.5" customHeight="1">
      <c r="A45" s="19"/>
      <c r="B45" s="67"/>
      <c r="C45" t="s" s="68">
        <v>30</v>
      </c>
      <c r="D45" s="69"/>
      <c r="E45" t="s" s="59">
        <v>68</v>
      </c>
      <c r="F45" s="29">
        <v>0</v>
      </c>
      <c r="G45" s="29">
        <v>12771</v>
      </c>
      <c r="H45" s="30"/>
      <c r="I45" s="25"/>
      <c r="J45" s="7"/>
      <c r="K45" s="7"/>
      <c r="L45" s="7"/>
      <c r="M45" s="7"/>
      <c r="N45" s="7"/>
      <c r="O45" s="7"/>
    </row>
    <row r="46" ht="19.5" customHeight="1">
      <c r="A46" s="19"/>
      <c r="B46" s="67"/>
      <c r="C46" t="s" s="68">
        <v>32</v>
      </c>
      <c r="D46" s="69"/>
      <c r="E46" s="70"/>
      <c r="F46" s="29">
        <v>42500</v>
      </c>
      <c r="G46" s="29">
        <v>9673</v>
      </c>
      <c r="H46" s="30"/>
      <c r="I46" s="71"/>
      <c r="J46" s="7"/>
      <c r="K46" s="7"/>
      <c r="L46" s="7"/>
      <c r="M46" s="7"/>
      <c r="N46" s="7"/>
      <c r="O46" s="7"/>
    </row>
    <row r="47" ht="15.95" customHeight="1" hidden="1">
      <c r="A47" s="19"/>
      <c r="B47" s="67"/>
      <c r="C47" t="s" s="68">
        <v>33</v>
      </c>
      <c r="D47" s="69"/>
      <c r="E47" s="70"/>
      <c r="F47" s="29">
        <v>0</v>
      </c>
      <c r="G47" t="s" s="64">
        <v>61</v>
      </c>
      <c r="H47" s="30"/>
      <c r="I47" s="67"/>
      <c r="J47" s="7"/>
      <c r="K47" s="7"/>
      <c r="L47" s="7"/>
      <c r="M47" s="7"/>
      <c r="N47" s="7"/>
      <c r="O47" s="7"/>
    </row>
    <row r="48" ht="15.95" customHeight="1" hidden="1">
      <c r="A48" s="19"/>
      <c r="B48" s="67"/>
      <c r="C48" t="s" s="68">
        <v>34</v>
      </c>
      <c r="D48" s="69"/>
      <c r="E48" s="70"/>
      <c r="F48" s="29">
        <v>0</v>
      </c>
      <c r="G48" s="29"/>
      <c r="H48" s="30"/>
      <c r="I48" s="67"/>
      <c r="J48" s="7"/>
      <c r="K48" s="7"/>
      <c r="L48" s="7"/>
      <c r="M48" s="7"/>
      <c r="N48" s="7"/>
      <c r="O48" s="7"/>
    </row>
    <row r="49" ht="15.95" customHeight="1" hidden="1">
      <c r="A49" s="19"/>
      <c r="B49" s="67"/>
      <c r="C49" t="s" s="68">
        <v>35</v>
      </c>
      <c r="D49" s="69"/>
      <c r="E49" s="70"/>
      <c r="F49" s="29">
        <v>0</v>
      </c>
      <c r="G49" s="29">
        <v>0</v>
      </c>
      <c r="H49" s="30"/>
      <c r="I49" s="67"/>
      <c r="J49" s="7"/>
      <c r="K49" s="7"/>
      <c r="L49" s="7"/>
      <c r="M49" s="7"/>
      <c r="N49" s="7"/>
      <c r="O49" s="7"/>
    </row>
    <row r="50" ht="15.95" customHeight="1" hidden="1">
      <c r="A50" s="19"/>
      <c r="B50" s="67"/>
      <c r="C50" t="s" s="68">
        <v>36</v>
      </c>
      <c r="D50" s="69"/>
      <c r="E50" s="70"/>
      <c r="F50" s="29">
        <v>0</v>
      </c>
      <c r="G50" s="29"/>
      <c r="H50" s="30"/>
      <c r="I50" s="67"/>
      <c r="J50" s="7"/>
      <c r="K50" s="7"/>
      <c r="L50" s="7"/>
      <c r="M50" s="7"/>
      <c r="N50" s="7"/>
      <c r="O50" s="7"/>
    </row>
    <row r="51" ht="15.95" customHeight="1" hidden="1">
      <c r="A51" s="19"/>
      <c r="B51" s="67"/>
      <c r="C51" t="s" s="68">
        <v>39</v>
      </c>
      <c r="D51" s="69"/>
      <c r="E51" s="70"/>
      <c r="F51" s="29">
        <v>0</v>
      </c>
      <c r="G51" s="34">
        <v>0</v>
      </c>
      <c r="H51" s="72"/>
      <c r="I51" s="73"/>
      <c r="J51" s="74"/>
      <c r="K51" s="7"/>
      <c r="L51" s="7"/>
      <c r="M51" s="7"/>
      <c r="N51" s="7"/>
      <c r="O51" s="7"/>
    </row>
    <row r="52" ht="15.95" customHeight="1" hidden="1">
      <c r="A52" s="19"/>
      <c r="B52" s="67"/>
      <c r="C52" t="s" s="68">
        <v>37</v>
      </c>
      <c r="D52" s="69"/>
      <c r="E52" s="70"/>
      <c r="F52" s="29"/>
      <c r="G52" s="29">
        <v>0</v>
      </c>
      <c r="H52" s="72"/>
      <c r="I52" s="75"/>
      <c r="J52" s="76"/>
      <c r="K52" s="7"/>
      <c r="L52" s="7"/>
      <c r="M52" s="7"/>
      <c r="N52" s="7"/>
      <c r="O52" s="7"/>
    </row>
    <row r="53" ht="15.95" customHeight="1">
      <c r="A53" s="19"/>
      <c r="B53" s="67"/>
      <c r="C53" t="s" s="68">
        <v>33</v>
      </c>
      <c r="D53" s="69"/>
      <c r="E53" s="70"/>
      <c r="F53" s="29"/>
      <c r="G53" s="29">
        <v>3686</v>
      </c>
      <c r="H53" s="30"/>
      <c r="I53" s="77"/>
      <c r="J53" s="78"/>
      <c r="K53" s="7"/>
      <c r="L53" s="7"/>
      <c r="M53" s="7"/>
      <c r="N53" s="7"/>
      <c r="O53" s="7"/>
    </row>
    <row r="54" ht="19.5" customHeight="1">
      <c r="A54" s="19"/>
      <c r="B54" s="67"/>
      <c r="C54" t="s" s="68">
        <v>40</v>
      </c>
      <c r="D54" s="69"/>
      <c r="E54" s="70"/>
      <c r="F54" s="29">
        <v>204</v>
      </c>
      <c r="G54" s="29">
        <v>55059</v>
      </c>
      <c r="H54" s="30"/>
      <c r="I54" s="25"/>
      <c r="J54" s="7"/>
      <c r="K54" s="7"/>
      <c r="L54" s="7"/>
      <c r="M54" s="7"/>
      <c r="N54" s="7"/>
      <c r="O54" s="7"/>
    </row>
    <row r="55" ht="19.5" customHeight="1">
      <c r="A55" s="19"/>
      <c r="B55" s="79"/>
      <c r="C55" t="s" s="80">
        <v>26</v>
      </c>
      <c r="D55" s="81"/>
      <c r="E55" s="40"/>
      <c r="F55" s="41">
        <f>SUM(F33:F54)</f>
        <v>385204</v>
      </c>
      <c r="G55" s="41">
        <f>SUM(G33:G54)</f>
        <v>346664</v>
      </c>
      <c r="H55" s="51"/>
      <c r="I55" s="25"/>
      <c r="J55" s="7"/>
      <c r="K55" s="7"/>
      <c r="L55" s="7"/>
      <c r="M55" s="7"/>
      <c r="N55" s="7"/>
      <c r="O55" s="7"/>
    </row>
    <row r="56" ht="14.25" customHeight="1">
      <c r="A56" s="7"/>
      <c r="B56" s="82"/>
      <c r="C56" s="82"/>
      <c r="D56" s="82"/>
      <c r="E56" s="82"/>
      <c r="F56" s="83"/>
      <c r="G56" s="83"/>
      <c r="H56" s="84"/>
      <c r="I56" s="7"/>
      <c r="J56" s="7"/>
      <c r="K56" s="7"/>
      <c r="L56" s="7"/>
      <c r="M56" s="7"/>
      <c r="N56" s="7"/>
      <c r="O56" s="7"/>
    </row>
    <row r="57" ht="16" customHeight="1">
      <c r="A57" s="7"/>
      <c r="B57" s="7"/>
      <c r="C57" s="7"/>
      <c r="D57" s="7"/>
      <c r="E57" s="7"/>
      <c r="F57" s="85"/>
      <c r="G57" s="85"/>
      <c r="H57" s="86"/>
      <c r="I57" s="7"/>
      <c r="J57" s="78"/>
      <c r="K57" s="78"/>
      <c r="L57" s="78"/>
      <c r="M57" s="7"/>
      <c r="N57" s="7"/>
      <c r="O57" s="7"/>
    </row>
    <row r="58" ht="17.25" customHeight="1">
      <c r="A58" s="7"/>
      <c r="B58" s="7"/>
      <c r="C58" s="7"/>
      <c r="D58" s="7"/>
      <c r="E58" t="s" s="87">
        <v>69</v>
      </c>
      <c r="F58" s="85"/>
      <c r="G58" s="85"/>
      <c r="H58" s="85"/>
      <c r="I58" s="7"/>
      <c r="J58" s="78"/>
      <c r="K58" s="78"/>
      <c r="L58" s="78"/>
      <c r="M58" s="7"/>
      <c r="N58" s="7"/>
      <c r="O58" s="7"/>
    </row>
    <row r="59" ht="17.25" customHeight="1">
      <c r="A59" s="7"/>
      <c r="B59" s="7"/>
      <c r="C59" s="7"/>
      <c r="D59" s="7"/>
      <c r="E59" s="7"/>
      <c r="F59" s="85"/>
      <c r="G59" s="88"/>
      <c r="H59" s="85"/>
      <c r="I59" s="7"/>
      <c r="J59" s="78"/>
      <c r="K59" s="78"/>
      <c r="L59" s="78"/>
      <c r="M59" s="7"/>
      <c r="N59" s="7"/>
      <c r="O59" s="7"/>
    </row>
    <row r="60" ht="17.25" customHeight="1">
      <c r="A60" s="7"/>
      <c r="B60" s="7"/>
      <c r="C60" s="7"/>
      <c r="D60" s="7"/>
      <c r="E60" t="s" s="87">
        <v>70</v>
      </c>
      <c r="F60" s="85"/>
      <c r="G60" s="85"/>
      <c r="H60" s="85"/>
      <c r="I60" s="7"/>
      <c r="J60" s="78"/>
      <c r="K60" s="78"/>
      <c r="L60" s="78"/>
      <c r="M60" s="7"/>
      <c r="N60" s="7"/>
      <c r="O60" s="7"/>
    </row>
    <row r="61" ht="16" customHeight="1">
      <c r="A61" s="7"/>
      <c r="B61" s="7"/>
      <c r="C61" s="7"/>
      <c r="D61" s="7"/>
      <c r="E61" s="7"/>
      <c r="F61" s="85"/>
      <c r="G61" s="85"/>
      <c r="H61" s="85"/>
      <c r="I61" s="7"/>
      <c r="J61" s="78"/>
      <c r="K61" s="78"/>
      <c r="L61" s="78"/>
      <c r="M61" s="7"/>
      <c r="N61" s="7"/>
      <c r="O61" s="7"/>
    </row>
    <row r="62" ht="16" customHeight="1">
      <c r="A62" s="7"/>
      <c r="B62" s="7"/>
      <c r="C62" s="7"/>
      <c r="D62" s="7"/>
      <c r="E62" s="7"/>
      <c r="F62" s="85"/>
      <c r="G62" s="85"/>
      <c r="H62" s="85"/>
      <c r="I62" s="7"/>
      <c r="J62" s="78"/>
      <c r="K62" s="78"/>
      <c r="L62" s="78"/>
      <c r="M62" s="7"/>
      <c r="N62" s="7"/>
      <c r="O62" s="7"/>
    </row>
    <row r="63" ht="16" customHeight="1">
      <c r="A63" s="7"/>
      <c r="B63" s="7"/>
      <c r="C63" s="7"/>
      <c r="D63" s="7"/>
      <c r="E63" s="7"/>
      <c r="F63" s="89"/>
      <c r="G63" s="89"/>
      <c r="H63" s="89"/>
      <c r="I63" s="7"/>
      <c r="J63" s="78"/>
      <c r="K63" s="78"/>
      <c r="L63" s="78"/>
      <c r="M63" s="7"/>
      <c r="N63" s="7"/>
      <c r="O63" s="7"/>
    </row>
    <row r="64" ht="16" customHeight="1">
      <c r="A64" s="7"/>
      <c r="B64" s="7"/>
      <c r="C64" s="7"/>
      <c r="D64" s="7"/>
      <c r="E64" s="7"/>
      <c r="F64" s="89"/>
      <c r="G64" s="89"/>
      <c r="H64" s="89"/>
      <c r="I64" s="7"/>
      <c r="J64" s="78"/>
      <c r="K64" s="78"/>
      <c r="L64" s="78"/>
      <c r="M64" s="7"/>
      <c r="N64" s="7"/>
      <c r="O64" s="7"/>
    </row>
    <row r="65" ht="16" customHeight="1">
      <c r="A65" s="7"/>
      <c r="B65" s="7"/>
      <c r="C65" s="7"/>
      <c r="D65" s="7"/>
      <c r="E65" s="7"/>
      <c r="F65" s="89"/>
      <c r="G65" s="89"/>
      <c r="H65" s="89"/>
      <c r="I65" s="7"/>
      <c r="J65" s="7"/>
      <c r="K65" s="7"/>
      <c r="L65" s="78"/>
      <c r="M65" s="78"/>
      <c r="N65" s="90"/>
      <c r="O65" s="7"/>
    </row>
  </sheetData>
  <mergeCells count="7">
    <mergeCell ref="B33:B44"/>
    <mergeCell ref="C1:H1"/>
    <mergeCell ref="C2:G2"/>
    <mergeCell ref="C4:E4"/>
    <mergeCell ref="C17:E17"/>
    <mergeCell ref="C19:E19"/>
    <mergeCell ref="C30:E30"/>
  </mergeCells>
  <pageMargins left="0.433071" right="0.629921" top="0.472441" bottom="0.55118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62"/>
  <sheetViews>
    <sheetView workbookViewId="0" showGridLines="0" defaultGridColor="1"/>
  </sheetViews>
  <sheetFormatPr defaultColWidth="10.5" defaultRowHeight="13.5" customHeight="1" outlineLevelRow="0" outlineLevelCol="0"/>
  <cols>
    <col min="1" max="1" width="4.85156" style="91" customWidth="1"/>
    <col min="2" max="2" width="11.1719" style="91" customWidth="1"/>
    <col min="3" max="3" width="34.3516" style="91" customWidth="1"/>
    <col min="4" max="4" width="8.35156" style="91" customWidth="1"/>
    <col min="5" max="11" width="10.5" style="91" customWidth="1"/>
    <col min="12" max="12" width="14.8516" style="91" customWidth="1"/>
    <col min="13" max="13" width="10.6719" style="91" customWidth="1"/>
    <col min="14" max="29" width="10.5" style="91" customWidth="1"/>
    <col min="30" max="16384" width="10.5" style="91" customWidth="1"/>
  </cols>
  <sheetData>
    <row r="1" ht="24" customHeight="1">
      <c r="A1" t="s" s="92">
        <v>72</v>
      </c>
      <c r="B1" s="93"/>
      <c r="C1" s="93"/>
      <c r="D1" s="93"/>
      <c r="E1" s="93"/>
      <c r="F1" s="93"/>
      <c r="G1" s="93"/>
      <c r="H1" s="93"/>
      <c r="I1" s="93"/>
      <c r="J1" s="93"/>
      <c r="K1" t="s" s="94">
        <v>73</v>
      </c>
      <c r="L1" s="95"/>
      <c r="M1" t="s" s="96">
        <v>74</v>
      </c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8"/>
    </row>
    <row r="2" ht="14.45" customHeight="1">
      <c r="A2" t="s" s="99">
        <v>75</v>
      </c>
      <c r="B2" t="s" s="99">
        <v>76</v>
      </c>
      <c r="C2" t="s" s="99">
        <v>77</v>
      </c>
      <c r="D2" t="s" s="100">
        <v>78</v>
      </c>
      <c r="E2" t="s" s="99">
        <v>79</v>
      </c>
      <c r="F2" t="s" s="101">
        <v>80</v>
      </c>
      <c r="G2" s="102"/>
      <c r="H2" s="102"/>
      <c r="I2" s="102"/>
      <c r="J2" s="102"/>
      <c r="K2" s="102"/>
      <c r="L2" s="103"/>
      <c r="M2" t="s" s="99">
        <v>81</v>
      </c>
      <c r="N2" s="104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6"/>
    </row>
    <row r="3" ht="14.45" customHeight="1">
      <c r="A3" s="107"/>
      <c r="B3" s="107"/>
      <c r="C3" s="107"/>
      <c r="D3" s="108"/>
      <c r="E3" s="107"/>
      <c r="F3" t="s" s="109">
        <v>28</v>
      </c>
      <c r="G3" t="s" s="109">
        <v>30</v>
      </c>
      <c r="H3" t="s" s="109">
        <v>32</v>
      </c>
      <c r="I3" t="s" s="109">
        <v>33</v>
      </c>
      <c r="J3" t="s" s="109">
        <v>39</v>
      </c>
      <c r="K3" t="s" s="109">
        <v>82</v>
      </c>
      <c r="L3" t="s" s="109">
        <v>37</v>
      </c>
      <c r="M3" s="107"/>
      <c r="N3" s="104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6"/>
    </row>
    <row r="4" ht="27" customHeight="1">
      <c r="A4" s="110">
        <v>1</v>
      </c>
      <c r="B4" s="111">
        <v>45017</v>
      </c>
      <c r="C4" t="s" s="112">
        <v>14</v>
      </c>
      <c r="D4" s="113"/>
      <c r="E4" s="114">
        <v>55059</v>
      </c>
      <c r="F4" s="115"/>
      <c r="G4" s="115"/>
      <c r="H4" s="115"/>
      <c r="I4" s="115"/>
      <c r="J4" s="115"/>
      <c r="K4" s="115"/>
      <c r="L4" s="115"/>
      <c r="M4" s="116">
        <f>E4-SUM(F4:L4)</f>
        <v>55059</v>
      </c>
      <c r="N4" s="104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6"/>
    </row>
    <row r="5" ht="27" customHeight="1">
      <c r="A5" s="110">
        <v>2</v>
      </c>
      <c r="B5" s="111">
        <v>45788</v>
      </c>
      <c r="C5" t="s" s="112">
        <v>83</v>
      </c>
      <c r="D5" t="s" s="117">
        <v>84</v>
      </c>
      <c r="E5" s="116"/>
      <c r="F5" s="116">
        <v>1036</v>
      </c>
      <c r="G5" s="116"/>
      <c r="H5" s="116"/>
      <c r="I5" s="116"/>
      <c r="J5" s="116"/>
      <c r="K5" s="116"/>
      <c r="L5" s="116"/>
      <c r="M5" s="116">
        <f>M4+E5-SUM(F5:L5)</f>
        <v>54023</v>
      </c>
      <c r="N5" s="104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6"/>
    </row>
    <row r="6" ht="27" customHeight="1">
      <c r="A6" s="110">
        <v>3</v>
      </c>
      <c r="B6" s="111">
        <v>45795</v>
      </c>
      <c r="C6" t="s" s="112">
        <v>85</v>
      </c>
      <c r="D6" t="s" s="117">
        <v>86</v>
      </c>
      <c r="E6" s="116"/>
      <c r="F6" s="116">
        <v>680</v>
      </c>
      <c r="G6" s="116"/>
      <c r="H6" s="116"/>
      <c r="I6" s="116"/>
      <c r="J6" s="116"/>
      <c r="K6" s="116"/>
      <c r="L6" s="116"/>
      <c r="M6" s="116">
        <f>M5+E6-SUM(F6:L6)</f>
        <v>53343</v>
      </c>
      <c r="N6" s="104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6"/>
    </row>
    <row r="7" ht="27" customHeight="1">
      <c r="A7" s="110">
        <v>4</v>
      </c>
      <c r="B7" s="111">
        <v>45795</v>
      </c>
      <c r="C7" t="s" s="112">
        <v>87</v>
      </c>
      <c r="D7" t="s" s="117">
        <v>86</v>
      </c>
      <c r="E7" s="116"/>
      <c r="F7" s="116">
        <v>2400</v>
      </c>
      <c r="G7" s="116"/>
      <c r="H7" s="116"/>
      <c r="I7" s="116"/>
      <c r="J7" s="116"/>
      <c r="K7" s="116"/>
      <c r="L7" s="116"/>
      <c r="M7" s="116">
        <f>M6+E7-SUM(F7:L7)</f>
        <v>50943</v>
      </c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6"/>
    </row>
    <row r="8" ht="27" customHeight="1">
      <c r="A8" s="110">
        <v>5</v>
      </c>
      <c r="B8" s="111">
        <v>45798</v>
      </c>
      <c r="C8" t="s" s="112">
        <v>88</v>
      </c>
      <c r="D8" t="s" s="117">
        <v>89</v>
      </c>
      <c r="E8" s="116"/>
      <c r="F8" s="116"/>
      <c r="G8" s="116">
        <v>2893</v>
      </c>
      <c r="H8" s="116"/>
      <c r="I8" s="116"/>
      <c r="J8" s="116"/>
      <c r="K8" s="116"/>
      <c r="L8" s="116"/>
      <c r="M8" s="116">
        <f>M7+E8-SUM(F8:L8)</f>
        <v>48050</v>
      </c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6"/>
    </row>
    <row r="9" ht="27" customHeight="1">
      <c r="A9" s="110">
        <v>6</v>
      </c>
      <c r="B9" s="111">
        <v>45805</v>
      </c>
      <c r="C9" t="s" s="112">
        <v>90</v>
      </c>
      <c r="D9" t="s" s="117">
        <v>84</v>
      </c>
      <c r="E9" s="116"/>
      <c r="F9" s="116">
        <v>220</v>
      </c>
      <c r="G9" s="116"/>
      <c r="H9" s="116"/>
      <c r="I9" s="116"/>
      <c r="J9" s="116"/>
      <c r="K9" s="116"/>
      <c r="L9" s="116"/>
      <c r="M9" s="116">
        <f>M8+E9-SUM(F9:L9)</f>
        <v>47830</v>
      </c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6"/>
    </row>
    <row r="10" ht="27" customHeight="1">
      <c r="A10" s="110">
        <v>7</v>
      </c>
      <c r="B10" s="111">
        <v>45809</v>
      </c>
      <c r="C10" t="s" s="112">
        <v>91</v>
      </c>
      <c r="D10" t="s" s="117">
        <v>92</v>
      </c>
      <c r="E10" s="116">
        <v>1903</v>
      </c>
      <c r="F10" s="116"/>
      <c r="G10" s="116"/>
      <c r="H10" s="116"/>
      <c r="I10" s="116"/>
      <c r="J10" s="116"/>
      <c r="K10" s="116"/>
      <c r="L10" s="116"/>
      <c r="M10" s="116">
        <f>M9+E10-SUM(F10:L10)</f>
        <v>49733</v>
      </c>
      <c r="N10" s="104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6"/>
    </row>
    <row r="11" ht="27" customHeight="1">
      <c r="A11" s="110">
        <v>8</v>
      </c>
      <c r="B11" s="111">
        <v>45809</v>
      </c>
      <c r="C11" t="s" s="112">
        <v>93</v>
      </c>
      <c r="D11" t="s" s="117">
        <v>94</v>
      </c>
      <c r="E11" s="116">
        <v>1980</v>
      </c>
      <c r="F11" s="116"/>
      <c r="G11" s="116"/>
      <c r="H11" s="116"/>
      <c r="I11" s="116"/>
      <c r="J11" s="116"/>
      <c r="K11" s="116"/>
      <c r="L11" s="116"/>
      <c r="M11" s="116">
        <f>M10+E11-SUM(F11:L11)</f>
        <v>51713</v>
      </c>
      <c r="N11" s="104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6"/>
    </row>
    <row r="12" ht="27" customHeight="1">
      <c r="A12" s="110">
        <v>9</v>
      </c>
      <c r="B12" s="111">
        <v>45809</v>
      </c>
      <c r="C12" t="s" s="112">
        <v>95</v>
      </c>
      <c r="D12" t="s" s="117">
        <v>89</v>
      </c>
      <c r="E12" s="116"/>
      <c r="F12" s="116">
        <v>4480</v>
      </c>
      <c r="G12" s="116"/>
      <c r="H12" s="116"/>
      <c r="I12" s="116"/>
      <c r="J12" s="116"/>
      <c r="K12" s="116"/>
      <c r="L12" s="116"/>
      <c r="M12" s="116">
        <f>M11+E12-SUM(F12:L12)</f>
        <v>47233</v>
      </c>
      <c r="N12" s="104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6"/>
    </row>
    <row r="13" ht="27" customHeight="1">
      <c r="A13" s="110">
        <v>10</v>
      </c>
      <c r="B13" s="111">
        <v>45809</v>
      </c>
      <c r="C13" t="s" s="112">
        <v>96</v>
      </c>
      <c r="D13" t="s" s="117">
        <v>89</v>
      </c>
      <c r="E13" s="116"/>
      <c r="F13" s="116">
        <v>3200</v>
      </c>
      <c r="G13" s="116"/>
      <c r="H13" s="116"/>
      <c r="I13" s="116"/>
      <c r="J13" s="116"/>
      <c r="K13" s="116"/>
      <c r="L13" s="116"/>
      <c r="M13" s="116">
        <f>M12+E13-SUM(F13:L13)</f>
        <v>44033</v>
      </c>
      <c r="N13" s="104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6"/>
    </row>
    <row r="14" ht="27" customHeight="1">
      <c r="A14" s="110">
        <v>11</v>
      </c>
      <c r="B14" s="111">
        <v>45809</v>
      </c>
      <c r="C14" t="s" s="112">
        <v>97</v>
      </c>
      <c r="D14" t="s" s="117">
        <v>89</v>
      </c>
      <c r="E14" s="116"/>
      <c r="F14" s="116">
        <v>4480</v>
      </c>
      <c r="G14" s="116"/>
      <c r="H14" s="115"/>
      <c r="I14" s="115"/>
      <c r="J14" s="115"/>
      <c r="K14" s="115"/>
      <c r="L14" s="118"/>
      <c r="M14" s="116">
        <f>M13+E14-SUM(F14:L14)</f>
        <v>39553</v>
      </c>
      <c r="N14" s="104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</row>
    <row r="15" ht="27" customHeight="1">
      <c r="A15" s="110">
        <v>12</v>
      </c>
      <c r="B15" s="111"/>
      <c r="C15" t="s" s="112">
        <v>98</v>
      </c>
      <c r="D15" t="s" s="117">
        <v>89</v>
      </c>
      <c r="E15" s="116">
        <v>72000</v>
      </c>
      <c r="F15" s="116"/>
      <c r="G15" s="116"/>
      <c r="H15" s="116"/>
      <c r="I15" s="116"/>
      <c r="J15" s="116"/>
      <c r="K15" s="116"/>
      <c r="L15" s="116"/>
      <c r="M15" s="116">
        <f>M14+E15-SUM(F15:L15)</f>
        <v>111553</v>
      </c>
      <c r="N15" s="104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6"/>
    </row>
    <row r="16" ht="27" customHeight="1">
      <c r="A16" s="110">
        <v>13</v>
      </c>
      <c r="B16" s="111"/>
      <c r="C16" t="s" s="112">
        <v>99</v>
      </c>
      <c r="D16" t="s" s="117">
        <v>89</v>
      </c>
      <c r="E16" s="116">
        <v>50000</v>
      </c>
      <c r="F16" s="116"/>
      <c r="G16" s="116"/>
      <c r="H16" s="116"/>
      <c r="I16" s="116"/>
      <c r="J16" s="116"/>
      <c r="K16" s="116"/>
      <c r="L16" s="116"/>
      <c r="M16" s="116">
        <f>M15+E16-SUM(F16:L16)</f>
        <v>161553</v>
      </c>
      <c r="N16" s="104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6"/>
    </row>
    <row r="17" ht="27" customHeight="1">
      <c r="A17" s="110">
        <v>14</v>
      </c>
      <c r="B17" s="111"/>
      <c r="C17" t="s" s="112">
        <v>100</v>
      </c>
      <c r="D17" t="s" s="117">
        <v>89</v>
      </c>
      <c r="E17" s="116">
        <v>70000</v>
      </c>
      <c r="F17" s="116"/>
      <c r="G17" s="116"/>
      <c r="H17" s="116"/>
      <c r="I17" s="116"/>
      <c r="J17" s="116"/>
      <c r="K17" s="116"/>
      <c r="L17" s="116"/>
      <c r="M17" s="116">
        <f>M16+E17-SUM(F17:L17)</f>
        <v>231553</v>
      </c>
      <c r="N17" s="104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6"/>
    </row>
    <row r="18" ht="27" customHeight="1">
      <c r="A18" s="110">
        <v>15</v>
      </c>
      <c r="B18" s="111"/>
      <c r="C18" t="s" s="112">
        <v>101</v>
      </c>
      <c r="D18" t="s" s="117">
        <v>102</v>
      </c>
      <c r="E18" s="116">
        <v>3000</v>
      </c>
      <c r="F18" s="116"/>
      <c r="G18" s="116"/>
      <c r="H18" s="116"/>
      <c r="I18" s="116"/>
      <c r="J18" s="116"/>
      <c r="K18" s="116"/>
      <c r="L18" s="116"/>
      <c r="M18" s="116">
        <f>M17+E18-SUM(F18:L18)</f>
        <v>234553</v>
      </c>
      <c r="N18" s="104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6"/>
    </row>
    <row r="19" ht="27" customHeight="1">
      <c r="A19" s="110">
        <v>16</v>
      </c>
      <c r="B19" s="111"/>
      <c r="C19" s="119"/>
      <c r="D19" s="113"/>
      <c r="E19" s="116"/>
      <c r="F19" s="116"/>
      <c r="G19" s="116"/>
      <c r="H19" s="116"/>
      <c r="I19" s="116"/>
      <c r="J19" s="116"/>
      <c r="K19" s="116"/>
      <c r="L19" s="116"/>
      <c r="M19" s="116">
        <f>M18+E19-SUM(F19:L19)</f>
        <v>234553</v>
      </c>
      <c r="N19" s="104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6"/>
    </row>
    <row r="20" ht="27" customHeight="1">
      <c r="A20" s="110">
        <v>17</v>
      </c>
      <c r="B20" s="111"/>
      <c r="C20" s="119"/>
      <c r="D20" s="113"/>
      <c r="E20" s="116"/>
      <c r="F20" s="116"/>
      <c r="G20" s="116"/>
      <c r="H20" s="116"/>
      <c r="I20" s="116"/>
      <c r="J20" s="116"/>
      <c r="K20" s="116"/>
      <c r="L20" s="116"/>
      <c r="M20" s="116">
        <f>M19+E20-SUM(F20:L20)</f>
        <v>234553</v>
      </c>
      <c r="N20" s="104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6"/>
    </row>
    <row r="21" ht="27" customHeight="1">
      <c r="A21" s="110">
        <v>18</v>
      </c>
      <c r="B21" s="111">
        <v>45822</v>
      </c>
      <c r="C21" t="s" s="112">
        <v>103</v>
      </c>
      <c r="D21" t="s" s="117">
        <v>104</v>
      </c>
      <c r="E21" s="116"/>
      <c r="F21" s="116"/>
      <c r="G21" s="116"/>
      <c r="H21" s="116">
        <v>1480</v>
      </c>
      <c r="I21" s="116"/>
      <c r="J21" s="116"/>
      <c r="K21" s="116"/>
      <c r="L21" s="116"/>
      <c r="M21" s="116">
        <f>M20+E21-SUM(F21:L21)</f>
        <v>233073</v>
      </c>
      <c r="N21" s="104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6"/>
    </row>
    <row r="22" ht="27" customHeight="1">
      <c r="A22" s="110">
        <v>19</v>
      </c>
      <c r="B22" s="111">
        <v>45836</v>
      </c>
      <c r="C22" t="s" s="120">
        <v>105</v>
      </c>
      <c r="D22" t="s" s="117">
        <v>106</v>
      </c>
      <c r="E22" s="116"/>
      <c r="F22" s="116"/>
      <c r="G22" s="116">
        <v>3080</v>
      </c>
      <c r="H22" s="116"/>
      <c r="I22" s="116"/>
      <c r="J22" s="116"/>
      <c r="K22" s="116"/>
      <c r="L22" s="116"/>
      <c r="M22" s="116">
        <f>M21+E22-SUM(F22:L22)</f>
        <v>229993</v>
      </c>
      <c r="N22" s="104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6"/>
    </row>
    <row r="23" ht="27" customHeight="1">
      <c r="A23" s="110">
        <v>20</v>
      </c>
      <c r="B23" s="111">
        <v>45847</v>
      </c>
      <c r="C23" t="s" s="112">
        <v>88</v>
      </c>
      <c r="D23" t="s" s="117">
        <v>89</v>
      </c>
      <c r="E23" s="116"/>
      <c r="F23" s="116"/>
      <c r="G23" s="116">
        <v>6413</v>
      </c>
      <c r="H23" s="116"/>
      <c r="I23" s="116"/>
      <c r="J23" s="116"/>
      <c r="K23" s="116"/>
      <c r="L23" s="116"/>
      <c r="M23" s="116">
        <f>M22+E23-SUM(F23:L23)</f>
        <v>223580</v>
      </c>
      <c r="N23" s="104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6"/>
    </row>
    <row r="24" ht="27" customHeight="1">
      <c r="A24" s="110">
        <v>21</v>
      </c>
      <c r="B24" s="111">
        <v>45850</v>
      </c>
      <c r="C24" t="s" s="120">
        <v>107</v>
      </c>
      <c r="D24" t="s" s="117">
        <v>104</v>
      </c>
      <c r="E24" s="116"/>
      <c r="F24" s="116">
        <v>3846</v>
      </c>
      <c r="G24" s="116"/>
      <c r="H24" s="116"/>
      <c r="I24" s="121"/>
      <c r="J24" s="121"/>
      <c r="K24" s="121"/>
      <c r="L24" s="121"/>
      <c r="M24" s="116">
        <f>M23+E24-SUM(F24:L24)</f>
        <v>219734</v>
      </c>
      <c r="N24" s="104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t="s" s="122">
        <v>108</v>
      </c>
    </row>
    <row r="25" ht="39" customHeight="1">
      <c r="A25" s="110">
        <v>22</v>
      </c>
      <c r="B25" s="111">
        <v>45851</v>
      </c>
      <c r="C25" t="s" s="112">
        <v>109</v>
      </c>
      <c r="D25" t="s" s="117">
        <v>104</v>
      </c>
      <c r="E25" s="116"/>
      <c r="F25" s="116"/>
      <c r="G25" s="116"/>
      <c r="H25" s="116">
        <v>587</v>
      </c>
      <c r="I25" s="116"/>
      <c r="J25" s="116"/>
      <c r="K25" s="116"/>
      <c r="L25" s="116"/>
      <c r="M25" s="116">
        <f>M24+E25-SUM(F25:L25)</f>
        <v>219147</v>
      </c>
      <c r="N25" s="104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6"/>
    </row>
    <row r="26" ht="39" customHeight="1">
      <c r="A26" s="110">
        <v>23</v>
      </c>
      <c r="B26" s="111">
        <v>45851</v>
      </c>
      <c r="C26" t="s" s="112">
        <v>110</v>
      </c>
      <c r="D26" t="s" s="117">
        <v>104</v>
      </c>
      <c r="E26" s="114"/>
      <c r="F26" s="116">
        <v>435</v>
      </c>
      <c r="G26" s="116"/>
      <c r="H26" s="116"/>
      <c r="I26" s="116"/>
      <c r="J26" s="116"/>
      <c r="K26" s="116"/>
      <c r="L26" s="116"/>
      <c r="M26" s="116">
        <f>M25+E26-SUM(F26:L26)</f>
        <v>218712</v>
      </c>
      <c r="N26" s="104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6"/>
    </row>
    <row r="27" ht="37.15" customHeight="1">
      <c r="A27" s="110">
        <v>24</v>
      </c>
      <c r="B27" s="111">
        <v>45857</v>
      </c>
      <c r="C27" t="s" s="112">
        <v>111</v>
      </c>
      <c r="D27" t="s" s="117">
        <v>104</v>
      </c>
      <c r="E27" s="114"/>
      <c r="F27" s="116">
        <v>26400</v>
      </c>
      <c r="G27" s="116"/>
      <c r="H27" s="116"/>
      <c r="I27" s="116"/>
      <c r="J27" s="116"/>
      <c r="K27" s="116"/>
      <c r="L27" s="116"/>
      <c r="M27" s="116">
        <f>M26+E27-SUM(F27:L27)</f>
        <v>192312</v>
      </c>
      <c r="N27" s="104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6"/>
    </row>
    <row r="28" ht="37.15" customHeight="1">
      <c r="A28" s="110">
        <v>25</v>
      </c>
      <c r="B28" s="111">
        <v>45857</v>
      </c>
      <c r="C28" t="s" s="112">
        <v>112</v>
      </c>
      <c r="D28" t="s" s="117">
        <v>89</v>
      </c>
      <c r="E28" s="114"/>
      <c r="F28" s="116">
        <v>12000</v>
      </c>
      <c r="G28" s="116"/>
      <c r="H28" s="116"/>
      <c r="I28" s="116"/>
      <c r="J28" s="116"/>
      <c r="K28" s="115"/>
      <c r="L28" s="118"/>
      <c r="M28" s="116">
        <f>M27+E28-SUM(F28:L28)</f>
        <v>180312</v>
      </c>
      <c r="N28" s="104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</row>
    <row r="29" ht="37.15" customHeight="1">
      <c r="A29" s="110">
        <v>26</v>
      </c>
      <c r="B29" s="111">
        <v>45858</v>
      </c>
      <c r="C29" t="s" s="112">
        <v>113</v>
      </c>
      <c r="D29" t="s" s="117">
        <v>104</v>
      </c>
      <c r="E29" s="114"/>
      <c r="F29" s="116">
        <v>956</v>
      </c>
      <c r="G29" s="116"/>
      <c r="H29" s="116"/>
      <c r="I29" s="116"/>
      <c r="J29" s="116"/>
      <c r="K29" s="116"/>
      <c r="L29" s="116"/>
      <c r="M29" s="116">
        <f>M28+E29-SUM(F29:L29)</f>
        <v>179356</v>
      </c>
      <c r="N29" s="104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6"/>
    </row>
    <row r="30" ht="37.15" customHeight="1">
      <c r="A30" s="110">
        <v>27</v>
      </c>
      <c r="B30" s="111">
        <v>45858</v>
      </c>
      <c r="C30" t="s" s="112">
        <v>114</v>
      </c>
      <c r="D30" t="s" s="117">
        <v>89</v>
      </c>
      <c r="E30" s="116"/>
      <c r="F30" s="116">
        <v>14400</v>
      </c>
      <c r="G30" s="116"/>
      <c r="H30" s="121"/>
      <c r="I30" s="116"/>
      <c r="J30" s="116"/>
      <c r="K30" s="116"/>
      <c r="L30" s="116"/>
      <c r="M30" s="116">
        <f>M29+E30-SUM(F30:L30)</f>
        <v>164956</v>
      </c>
      <c r="N30" s="104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6"/>
    </row>
    <row r="31" ht="37.15" customHeight="1">
      <c r="A31" s="110">
        <v>28</v>
      </c>
      <c r="B31" s="111">
        <v>45858</v>
      </c>
      <c r="C31" t="s" s="112">
        <v>115</v>
      </c>
      <c r="D31" t="s" s="117">
        <v>86</v>
      </c>
      <c r="E31" s="116"/>
      <c r="F31" s="116">
        <v>2047</v>
      </c>
      <c r="G31" s="116"/>
      <c r="H31" s="116"/>
      <c r="I31" s="116"/>
      <c r="J31" s="116"/>
      <c r="K31" s="116"/>
      <c r="L31" s="116"/>
      <c r="M31" s="116">
        <f>M30+E31-SUM(F31:L31)</f>
        <v>162909</v>
      </c>
      <c r="N31" s="104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6"/>
    </row>
    <row r="32" ht="37.15" customHeight="1">
      <c r="A32" s="110">
        <v>29</v>
      </c>
      <c r="B32" s="111">
        <v>45858</v>
      </c>
      <c r="C32" t="s" s="112">
        <v>112</v>
      </c>
      <c r="D32" t="s" s="117">
        <v>89</v>
      </c>
      <c r="E32" s="114"/>
      <c r="F32" s="116">
        <v>12000</v>
      </c>
      <c r="G32" s="121"/>
      <c r="H32" s="116"/>
      <c r="I32" s="116"/>
      <c r="J32" s="116"/>
      <c r="K32" s="116"/>
      <c r="L32" s="116"/>
      <c r="M32" s="116">
        <f>M31+E32-SUM(F32:L32)</f>
        <v>150909</v>
      </c>
      <c r="N32" s="104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6"/>
    </row>
    <row r="33" ht="37.15" customHeight="1">
      <c r="A33" s="110">
        <v>30</v>
      </c>
      <c r="B33" s="111">
        <v>45858</v>
      </c>
      <c r="C33" t="s" s="112">
        <v>116</v>
      </c>
      <c r="D33" t="s" s="117">
        <v>104</v>
      </c>
      <c r="E33" s="116"/>
      <c r="F33" s="116">
        <v>7000</v>
      </c>
      <c r="G33" s="121"/>
      <c r="H33" s="116"/>
      <c r="I33" s="116"/>
      <c r="J33" s="116"/>
      <c r="K33" s="116"/>
      <c r="L33" s="116"/>
      <c r="M33" s="116">
        <f>M32+E33-SUM(F33:L33)</f>
        <v>143909</v>
      </c>
      <c r="N33" s="104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6"/>
    </row>
    <row r="34" ht="37.15" customHeight="1">
      <c r="A34" s="110">
        <v>31</v>
      </c>
      <c r="B34" s="111">
        <v>45858</v>
      </c>
      <c r="C34" t="s" s="112">
        <v>117</v>
      </c>
      <c r="D34" t="s" s="117">
        <v>118</v>
      </c>
      <c r="E34" s="116"/>
      <c r="F34" s="116">
        <v>13000</v>
      </c>
      <c r="G34" s="116"/>
      <c r="H34" s="116"/>
      <c r="I34" s="116"/>
      <c r="J34" s="116"/>
      <c r="K34" s="116"/>
      <c r="L34" s="116"/>
      <c r="M34" s="116">
        <f>M33+E34-SUM(F34:L34)</f>
        <v>130909</v>
      </c>
      <c r="N34" s="104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6"/>
    </row>
    <row r="35" ht="37.15" customHeight="1">
      <c r="A35" s="110">
        <v>32</v>
      </c>
      <c r="B35" s="111">
        <v>45859</v>
      </c>
      <c r="C35" t="s" s="112">
        <v>119</v>
      </c>
      <c r="D35" t="s" s="117">
        <v>89</v>
      </c>
      <c r="E35" s="114"/>
      <c r="F35" s="116">
        <v>59920</v>
      </c>
      <c r="G35" s="116"/>
      <c r="H35" s="115"/>
      <c r="I35" s="115"/>
      <c r="J35" s="116"/>
      <c r="K35" s="116"/>
      <c r="L35" s="116"/>
      <c r="M35" s="116">
        <f>M34+E35-SUM(F35:L35)</f>
        <v>70989</v>
      </c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</row>
    <row r="36" ht="37.15" customHeight="1">
      <c r="A36" s="110">
        <v>33</v>
      </c>
      <c r="B36" s="111">
        <v>45859</v>
      </c>
      <c r="C36" t="s" s="112">
        <v>120</v>
      </c>
      <c r="D36" t="s" s="117">
        <v>89</v>
      </c>
      <c r="E36" s="116"/>
      <c r="F36" s="116">
        <v>440</v>
      </c>
      <c r="G36" s="116"/>
      <c r="H36" s="115"/>
      <c r="I36" s="115"/>
      <c r="J36" s="116"/>
      <c r="K36" s="116"/>
      <c r="L36" s="116"/>
      <c r="M36" s="116">
        <f>M35+E36-SUM(F36:L36)</f>
        <v>70549</v>
      </c>
      <c r="N36" s="104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6"/>
    </row>
    <row r="37" ht="37.15" customHeight="1">
      <c r="A37" s="110">
        <v>34</v>
      </c>
      <c r="B37" s="111"/>
      <c r="C37" s="123"/>
      <c r="D37" s="113"/>
      <c r="E37" s="116"/>
      <c r="F37" s="116"/>
      <c r="G37" s="116"/>
      <c r="H37" s="116"/>
      <c r="I37" s="116"/>
      <c r="J37" s="116"/>
      <c r="K37" s="116"/>
      <c r="L37" s="116"/>
      <c r="M37" s="116">
        <f>M36+E37-SUM(F37:L37)</f>
        <v>70549</v>
      </c>
      <c r="N37" s="104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6"/>
    </row>
    <row r="38" ht="37.15" customHeight="1">
      <c r="A38" s="110">
        <v>35</v>
      </c>
      <c r="B38" s="111"/>
      <c r="C38" s="123"/>
      <c r="D38" s="113"/>
      <c r="E38" s="116"/>
      <c r="F38" s="116"/>
      <c r="G38" s="116"/>
      <c r="H38" s="116"/>
      <c r="I38" s="116"/>
      <c r="J38" s="116"/>
      <c r="K38" s="116"/>
      <c r="L38" s="116"/>
      <c r="M38" s="116">
        <f>M37+E38-SUM(F38:L38)</f>
        <v>70549</v>
      </c>
      <c r="N38" s="104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6"/>
    </row>
    <row r="39" ht="37.15" customHeight="1">
      <c r="A39" s="110">
        <v>36</v>
      </c>
      <c r="B39" s="111"/>
      <c r="C39" s="123"/>
      <c r="D39" s="113"/>
      <c r="E39" s="116"/>
      <c r="F39" s="116"/>
      <c r="G39" s="116"/>
      <c r="H39" s="116"/>
      <c r="I39" s="116"/>
      <c r="J39" s="116"/>
      <c r="K39" s="116"/>
      <c r="L39" s="116"/>
      <c r="M39" s="116">
        <f>M38+E39-SUM(F39:L39)</f>
        <v>70549</v>
      </c>
      <c r="N39" s="104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6"/>
    </row>
    <row r="40" ht="37.15" customHeight="1">
      <c r="A40" s="110">
        <v>37</v>
      </c>
      <c r="B40" s="111"/>
      <c r="C40" s="123"/>
      <c r="D40" s="113"/>
      <c r="E40" s="114"/>
      <c r="F40" s="116"/>
      <c r="G40" s="116"/>
      <c r="H40" s="116"/>
      <c r="I40" s="116"/>
      <c r="J40" s="116"/>
      <c r="K40" s="116"/>
      <c r="L40" s="116"/>
      <c r="M40" s="116">
        <f>M39+E40-SUM(F40:L40)</f>
        <v>70549</v>
      </c>
      <c r="N40" s="104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6"/>
    </row>
    <row r="41" ht="37.15" customHeight="1">
      <c r="A41" s="110">
        <v>38</v>
      </c>
      <c r="B41" s="111"/>
      <c r="C41" s="123"/>
      <c r="D41" s="113"/>
      <c r="E41" s="114"/>
      <c r="F41" s="116"/>
      <c r="G41" s="116"/>
      <c r="H41" s="115"/>
      <c r="I41" s="115"/>
      <c r="J41" s="116"/>
      <c r="K41" s="116"/>
      <c r="L41" s="116"/>
      <c r="M41" s="116">
        <f>M40+E41-SUM(F41:L41)</f>
        <v>70549</v>
      </c>
      <c r="N41" s="104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</row>
    <row r="42" ht="37.15" customHeight="1">
      <c r="A42" s="110">
        <v>39</v>
      </c>
      <c r="B42" s="111"/>
      <c r="C42" s="123"/>
      <c r="D42" s="113"/>
      <c r="E42" s="116"/>
      <c r="F42" s="116"/>
      <c r="G42" s="116"/>
      <c r="H42" s="116"/>
      <c r="I42" s="116"/>
      <c r="J42" s="116"/>
      <c r="K42" s="116"/>
      <c r="L42" s="116"/>
      <c r="M42" s="116">
        <f>M41+E42-SUM(F42:L42)</f>
        <v>70549</v>
      </c>
      <c r="N42" s="104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6"/>
    </row>
    <row r="43" ht="37.15" customHeight="1">
      <c r="A43" s="110">
        <v>40</v>
      </c>
      <c r="B43" s="111"/>
      <c r="C43" s="123"/>
      <c r="D43" s="113"/>
      <c r="E43" s="116"/>
      <c r="F43" s="116"/>
      <c r="G43" s="121"/>
      <c r="H43" s="116"/>
      <c r="I43" s="116"/>
      <c r="J43" s="116"/>
      <c r="K43" s="116"/>
      <c r="L43" s="116"/>
      <c r="M43" s="116">
        <f>M42+E43-SUM(F43:L43)</f>
        <v>70549</v>
      </c>
      <c r="N43" s="104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6"/>
    </row>
    <row r="44" ht="37.15" customHeight="1">
      <c r="A44" s="110">
        <v>41</v>
      </c>
      <c r="B44" s="111"/>
      <c r="C44" s="123"/>
      <c r="D44" s="113"/>
      <c r="E44" s="116"/>
      <c r="F44" s="116"/>
      <c r="G44" s="121"/>
      <c r="H44" s="116"/>
      <c r="I44" s="116"/>
      <c r="J44" s="116"/>
      <c r="K44" s="116"/>
      <c r="L44" s="116"/>
      <c r="M44" s="116">
        <f>M43+E44-SUM(F44:L44)</f>
        <v>70549</v>
      </c>
      <c r="N44" s="104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6"/>
    </row>
    <row r="45" ht="37.15" customHeight="1">
      <c r="A45" s="110">
        <v>42</v>
      </c>
      <c r="B45" s="111"/>
      <c r="C45" s="123"/>
      <c r="D45" s="113"/>
      <c r="E45" s="116"/>
      <c r="F45" s="116"/>
      <c r="G45" s="116"/>
      <c r="H45" s="116"/>
      <c r="I45" s="116"/>
      <c r="J45" s="116"/>
      <c r="K45" s="116"/>
      <c r="L45" s="116"/>
      <c r="M45" s="116">
        <f>M44+E45-SUM(F45:L45)</f>
        <v>70549</v>
      </c>
      <c r="N45" s="104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6"/>
    </row>
    <row r="46" ht="37.15" customHeight="1">
      <c r="A46" s="110">
        <v>43</v>
      </c>
      <c r="B46" s="111"/>
      <c r="C46" s="123"/>
      <c r="D46" s="113"/>
      <c r="E46" s="114"/>
      <c r="F46" s="116"/>
      <c r="G46" s="116"/>
      <c r="H46" s="116"/>
      <c r="I46" s="116"/>
      <c r="J46" s="116"/>
      <c r="K46" s="116"/>
      <c r="L46" s="116"/>
      <c r="M46" s="116">
        <f>M45+E46-SUM(F46:L46)</f>
        <v>70549</v>
      </c>
      <c r="N46" s="104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6"/>
    </row>
    <row r="47" ht="37.15" customHeight="1">
      <c r="A47" s="110">
        <v>44</v>
      </c>
      <c r="B47" s="111"/>
      <c r="C47" s="123"/>
      <c r="D47" s="113"/>
      <c r="E47" s="114"/>
      <c r="F47" s="116"/>
      <c r="G47" s="116"/>
      <c r="H47" s="116"/>
      <c r="I47" s="116"/>
      <c r="J47" s="116"/>
      <c r="K47" s="116"/>
      <c r="L47" s="116"/>
      <c r="M47" s="116">
        <f>M46+E47-SUM(F47:L47)</f>
        <v>70549</v>
      </c>
      <c r="N47" s="104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6"/>
    </row>
    <row r="48" ht="37.15" customHeight="1">
      <c r="A48" s="110">
        <v>45</v>
      </c>
      <c r="B48" s="111"/>
      <c r="C48" s="123"/>
      <c r="D48" s="113"/>
      <c r="E48" s="116"/>
      <c r="F48" s="116"/>
      <c r="G48" s="116"/>
      <c r="H48" s="116"/>
      <c r="I48" s="116"/>
      <c r="J48" s="116"/>
      <c r="K48" s="116"/>
      <c r="L48" s="116"/>
      <c r="M48" s="116">
        <f>M47+E48-SUM(F48:L48)</f>
        <v>70549</v>
      </c>
      <c r="N48" s="104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6"/>
    </row>
    <row r="49" ht="37.15" customHeight="1">
      <c r="A49" s="110">
        <v>46</v>
      </c>
      <c r="B49" s="111"/>
      <c r="C49" s="123"/>
      <c r="D49" s="113"/>
      <c r="E49" s="116"/>
      <c r="F49" s="116"/>
      <c r="G49" s="116"/>
      <c r="H49" s="116"/>
      <c r="I49" s="116"/>
      <c r="J49" s="116"/>
      <c r="K49" s="116"/>
      <c r="L49" s="116"/>
      <c r="M49" s="116">
        <f>M48+E49-SUM(F49:L49)</f>
        <v>70549</v>
      </c>
      <c r="N49" s="104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6"/>
    </row>
    <row r="50" ht="37.15" customHeight="1">
      <c r="A50" s="110">
        <v>47</v>
      </c>
      <c r="B50" s="111"/>
      <c r="C50" s="123"/>
      <c r="D50" s="113"/>
      <c r="E50" s="116"/>
      <c r="F50" s="116"/>
      <c r="G50" s="116"/>
      <c r="H50" s="116"/>
      <c r="I50" s="116"/>
      <c r="J50" s="116"/>
      <c r="K50" s="116"/>
      <c r="L50" s="116"/>
      <c r="M50" s="116">
        <f>M49+E50-SUM(F50:L50)</f>
        <v>70549</v>
      </c>
      <c r="N50" s="104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6"/>
    </row>
    <row r="51" ht="37.15" customHeight="1">
      <c r="A51" s="110">
        <v>48</v>
      </c>
      <c r="B51" s="111"/>
      <c r="C51" s="123"/>
      <c r="D51" s="113"/>
      <c r="E51" s="116"/>
      <c r="F51" s="116"/>
      <c r="G51" s="116"/>
      <c r="H51" s="116"/>
      <c r="I51" s="116"/>
      <c r="J51" s="116"/>
      <c r="K51" s="116"/>
      <c r="L51" s="116"/>
      <c r="M51" s="116">
        <f>M50+E51-SUM(F51:L51)</f>
        <v>70549</v>
      </c>
      <c r="N51" s="104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6"/>
    </row>
    <row r="52" ht="37.15" customHeight="1">
      <c r="A52" s="110">
        <v>49</v>
      </c>
      <c r="B52" s="111"/>
      <c r="C52" s="123"/>
      <c r="D52" s="113"/>
      <c r="E52" s="114"/>
      <c r="F52" s="116"/>
      <c r="G52" s="116"/>
      <c r="H52" s="116"/>
      <c r="I52" s="116"/>
      <c r="J52" s="116"/>
      <c r="K52" s="116"/>
      <c r="L52" s="116"/>
      <c r="M52" s="116">
        <f>M51+E52-SUM(F52:L52)</f>
        <v>70549</v>
      </c>
      <c r="N52" s="104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6"/>
    </row>
    <row r="53" ht="37.15" customHeight="1">
      <c r="A53" s="110">
        <v>50</v>
      </c>
      <c r="B53" s="111"/>
      <c r="C53" s="123"/>
      <c r="D53" s="113"/>
      <c r="E53" s="116"/>
      <c r="F53" s="116"/>
      <c r="G53" s="116"/>
      <c r="H53" s="116"/>
      <c r="I53" s="116"/>
      <c r="J53" s="116"/>
      <c r="K53" s="116"/>
      <c r="L53" s="116"/>
      <c r="M53" s="116">
        <f>M52+E53-SUM(F53:L53)</f>
        <v>70549</v>
      </c>
      <c r="N53" s="104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6"/>
    </row>
    <row r="54" ht="37.15" customHeight="1">
      <c r="A54" s="110">
        <v>51</v>
      </c>
      <c r="B54" s="111"/>
      <c r="C54" s="123"/>
      <c r="D54" s="113"/>
      <c r="E54" s="116"/>
      <c r="F54" s="116"/>
      <c r="G54" s="116"/>
      <c r="H54" s="116"/>
      <c r="I54" s="116"/>
      <c r="J54" s="116"/>
      <c r="K54" s="116"/>
      <c r="L54" s="116"/>
      <c r="M54" s="116">
        <f>M53+E54-SUM(F54:L54)</f>
        <v>70549</v>
      </c>
      <c r="N54" s="104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6"/>
    </row>
    <row r="55" ht="37.15" customHeight="1">
      <c r="A55" s="110">
        <v>52</v>
      </c>
      <c r="B55" s="111"/>
      <c r="C55" s="123"/>
      <c r="D55" s="113"/>
      <c r="E55" s="116"/>
      <c r="F55" s="116"/>
      <c r="G55" s="116"/>
      <c r="H55" s="116"/>
      <c r="I55" s="116"/>
      <c r="J55" s="116"/>
      <c r="K55" s="116"/>
      <c r="L55" s="116"/>
      <c r="M55" s="116">
        <f>M54+E55-SUM(F55:L55)</f>
        <v>70549</v>
      </c>
      <c r="N55" s="104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6"/>
    </row>
    <row r="56" ht="37.15" customHeight="1">
      <c r="A56" s="110">
        <v>53</v>
      </c>
      <c r="B56" s="111"/>
      <c r="C56" s="123"/>
      <c r="D56" s="113"/>
      <c r="E56" s="116"/>
      <c r="F56" s="116"/>
      <c r="G56" s="116"/>
      <c r="H56" s="116"/>
      <c r="I56" s="116"/>
      <c r="J56" s="116"/>
      <c r="K56" s="116"/>
      <c r="L56" s="116"/>
      <c r="M56" s="116">
        <f>M55+E56-SUM(F56:L56)</f>
        <v>70549</v>
      </c>
      <c r="N56" s="104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6"/>
    </row>
    <row r="57" ht="37.15" customHeight="1">
      <c r="A57" s="110">
        <v>54</v>
      </c>
      <c r="B57" s="111"/>
      <c r="C57" s="123"/>
      <c r="D57" s="113"/>
      <c r="E57" s="116"/>
      <c r="F57" s="116"/>
      <c r="G57" s="116"/>
      <c r="H57" s="116"/>
      <c r="I57" s="116"/>
      <c r="J57" s="116"/>
      <c r="K57" s="116"/>
      <c r="L57" s="116"/>
      <c r="M57" s="116">
        <f>M56+E57-SUM(F57:L57)</f>
        <v>70549</v>
      </c>
      <c r="N57" s="104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6"/>
    </row>
    <row r="58" ht="37.15" customHeight="1">
      <c r="A58" s="110">
        <v>55</v>
      </c>
      <c r="B58" s="111"/>
      <c r="C58" s="123"/>
      <c r="D58" s="113"/>
      <c r="E58" s="116"/>
      <c r="F58" s="116"/>
      <c r="G58" s="116"/>
      <c r="H58" s="116"/>
      <c r="I58" s="116"/>
      <c r="J58" s="116"/>
      <c r="K58" s="116"/>
      <c r="L58" s="116"/>
      <c r="M58" s="116">
        <f>M57+E58-SUM(F58:L58)</f>
        <v>70549</v>
      </c>
      <c r="N58" s="104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6"/>
    </row>
    <row r="59" ht="37.15" customHeight="1">
      <c r="A59" s="110">
        <v>56</v>
      </c>
      <c r="B59" s="111"/>
      <c r="C59" s="123"/>
      <c r="D59" s="113"/>
      <c r="E59" s="116"/>
      <c r="F59" s="116"/>
      <c r="G59" s="116"/>
      <c r="H59" s="116"/>
      <c r="I59" s="116"/>
      <c r="J59" s="116"/>
      <c r="K59" s="116"/>
      <c r="L59" s="116"/>
      <c r="M59" s="116">
        <f>M58+E59-SUM(F59:L59)</f>
        <v>70549</v>
      </c>
      <c r="N59" s="104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6"/>
    </row>
    <row r="60" ht="37.15" customHeight="1">
      <c r="A60" s="115"/>
      <c r="B60" s="111"/>
      <c r="C60" s="123"/>
      <c r="D60" s="113"/>
      <c r="E60" s="116"/>
      <c r="F60" s="116"/>
      <c r="G60" s="116"/>
      <c r="H60" s="116"/>
      <c r="I60" s="116"/>
      <c r="J60" s="116"/>
      <c r="K60" s="116"/>
      <c r="L60" s="116"/>
      <c r="M60" s="116"/>
      <c r="N60" s="104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6"/>
    </row>
    <row r="61" ht="27" customHeight="1">
      <c r="A61" s="115"/>
      <c r="B61" s="115"/>
      <c r="C61" t="s" s="120">
        <v>121</v>
      </c>
      <c r="D61" s="113"/>
      <c r="E61" s="116">
        <f>SUM(E4:E60)</f>
        <v>253942</v>
      </c>
      <c r="F61" s="116">
        <f>SUM(F4:F60)</f>
        <v>168940</v>
      </c>
      <c r="G61" s="116">
        <f>SUM(G4:G60)</f>
        <v>12386</v>
      </c>
      <c r="H61" s="116">
        <f>SUM(H4:H60)</f>
        <v>2067</v>
      </c>
      <c r="I61" s="116">
        <f>SUM(I4:I60)</f>
        <v>0</v>
      </c>
      <c r="J61" s="116">
        <f>SUM(J4:J60)</f>
        <v>0</v>
      </c>
      <c r="K61" s="116">
        <f>SUM(K4:K60)</f>
        <v>0</v>
      </c>
      <c r="L61" s="116">
        <f>SUM(L4:L60)</f>
        <v>0</v>
      </c>
      <c r="M61" s="116">
        <f>E61-SUM(F61:K61)</f>
        <v>70549</v>
      </c>
      <c r="N61" s="104"/>
      <c r="O61" s="105"/>
      <c r="P61" s="124">
        <f>SUM(F61:L61)</f>
        <v>183393</v>
      </c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6"/>
    </row>
    <row r="62" ht="14.45" customHeight="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7"/>
      <c r="O62" s="127"/>
      <c r="P62" s="128">
        <f>E61-P61</f>
        <v>70549</v>
      </c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9"/>
    </row>
  </sheetData>
  <mergeCells count="7">
    <mergeCell ref="M2:M3"/>
    <mergeCell ref="A2:A3"/>
    <mergeCell ref="B2:B3"/>
    <mergeCell ref="C2:C3"/>
    <mergeCell ref="D2:D3"/>
    <mergeCell ref="E2:E3"/>
    <mergeCell ref="F2:L2"/>
  </mergeCells>
  <conditionalFormatting sqref="M4 E5:M13 E14:G14 M14 F15:L15 I16:L16 H17:L17 I18:L23 I25:L27 I28:J34 K29:L34 G35:G37 J35:L36 E36:E39 H37:L37 F38:L40 F41:G41 J41:L41 E42:L42 E43:F45 H43:L44 G45:L45 F46:L47 E48:L51 F52:L52 E53:L60 M60 I61:L61">
    <cfRule type="cellIs" dxfId="0" priority="1" operator="lessThan" stopIfTrue="1">
      <formula>0</formula>
    </cfRule>
  </conditionalFormatting>
  <conditionalFormatting sqref="E15:E17 M15:M17 F16:H16 F17:G17 E18:H25 M18:M30 F26:H29 E30:G31 H31:H32 M31:M32 F32 E33:F34 H33 M33:M59 G34:H34 F35:F37 E61:H61 M61 P61">
    <cfRule type="cellIs" dxfId="1" priority="1" operator="lessThan" stopIfTrue="1">
      <formula>0</formula>
    </cfRule>
  </conditionalFormatting>
  <pageMargins left="0.511811" right="0.511811" top="0.748031" bottom="0.74803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  <legacyDrawing r:id="rId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65"/>
  <sheetViews>
    <sheetView workbookViewId="0" showGridLines="0" defaultGridColor="1"/>
  </sheetViews>
  <sheetFormatPr defaultColWidth="10.5" defaultRowHeight="13.5" customHeight="1" outlineLevelRow="0" outlineLevelCol="0"/>
  <cols>
    <col min="1" max="1" width="5.5" style="130" customWidth="1"/>
    <col min="2" max="2" width="3" style="130" customWidth="1"/>
    <col min="3" max="3" width="26.5" style="130" customWidth="1"/>
    <col min="4" max="4" width="9.85156" style="130" customWidth="1"/>
    <col min="5" max="5" width="42.6719" style="130" customWidth="1"/>
    <col min="6" max="7" width="12.3516" style="130" customWidth="1"/>
    <col min="8" max="8" width="17" style="130" customWidth="1"/>
    <col min="9" max="9" width="12.3516" style="130" customWidth="1"/>
    <col min="10" max="10" width="10.5" style="130" customWidth="1"/>
    <col min="11" max="11" width="10.8516" style="130" customWidth="1"/>
    <col min="12" max="15" width="10.5" style="130" customWidth="1"/>
    <col min="16" max="16384" width="10.5" style="130" customWidth="1"/>
  </cols>
  <sheetData>
    <row r="1" ht="24" customHeight="1">
      <c r="A1" s="7"/>
      <c r="B1" s="7"/>
      <c r="C1" t="s" s="8">
        <v>123</v>
      </c>
      <c r="D1" s="9"/>
      <c r="E1" s="9"/>
      <c r="F1" s="10"/>
      <c r="G1" s="10"/>
      <c r="H1" s="10"/>
      <c r="I1" s="7"/>
      <c r="J1" s="7"/>
      <c r="K1" s="7"/>
      <c r="L1" s="7"/>
      <c r="M1" s="7"/>
      <c r="N1" s="7"/>
      <c r="O1" s="7"/>
    </row>
    <row r="2" ht="22.5" customHeight="1">
      <c r="A2" s="7"/>
      <c r="B2" s="7"/>
      <c r="C2" t="s" s="11">
        <v>124</v>
      </c>
      <c r="D2" s="12"/>
      <c r="E2" s="12"/>
      <c r="F2" s="13"/>
      <c r="G2" s="13"/>
      <c r="H2" s="14"/>
      <c r="I2" s="7"/>
      <c r="J2" s="7"/>
      <c r="K2" s="7"/>
      <c r="L2" s="7"/>
      <c r="M2" s="7"/>
      <c r="N2" s="7"/>
      <c r="O2" s="7"/>
    </row>
    <row r="3" ht="23.25" customHeight="1">
      <c r="A3" s="7"/>
      <c r="B3" s="7"/>
      <c r="C3" t="s" s="15">
        <v>8</v>
      </c>
      <c r="D3" s="16"/>
      <c r="E3" s="16"/>
      <c r="F3" s="17"/>
      <c r="G3" s="17"/>
      <c r="H3" t="s" s="18">
        <v>9</v>
      </c>
      <c r="I3" s="7"/>
      <c r="J3" s="7"/>
      <c r="K3" s="7"/>
      <c r="L3" s="7"/>
      <c r="M3" s="7"/>
      <c r="N3" s="7"/>
      <c r="O3" s="7"/>
    </row>
    <row r="4" ht="19.5" customHeight="1">
      <c r="A4" s="7"/>
      <c r="B4" s="19"/>
      <c r="C4" t="s" s="20">
        <v>10</v>
      </c>
      <c r="D4" s="21"/>
      <c r="E4" s="22"/>
      <c r="F4" t="s" s="23">
        <v>11</v>
      </c>
      <c r="G4" t="s" s="23">
        <v>12</v>
      </c>
      <c r="H4" t="s" s="24">
        <v>13</v>
      </c>
      <c r="I4" s="25"/>
      <c r="J4" s="7"/>
      <c r="K4" s="7"/>
      <c r="L4" s="7"/>
      <c r="M4" s="7"/>
      <c r="N4" s="7"/>
      <c r="O4" s="7"/>
    </row>
    <row r="5" ht="19.5" customHeight="1">
      <c r="A5" s="7"/>
      <c r="B5" s="19"/>
      <c r="C5" t="s" s="26">
        <v>14</v>
      </c>
      <c r="D5" s="27"/>
      <c r="E5" s="28"/>
      <c r="F5" s="29">
        <v>204</v>
      </c>
      <c r="G5" s="29">
        <v>204</v>
      </c>
      <c r="H5" s="30"/>
      <c r="I5" s="25"/>
      <c r="J5" s="7"/>
      <c r="K5" s="7"/>
      <c r="L5" s="7"/>
      <c r="M5" s="7"/>
      <c r="N5" s="7"/>
      <c r="O5" s="7"/>
    </row>
    <row r="6" ht="19.5" customHeight="1">
      <c r="A6" s="7"/>
      <c r="B6" s="19"/>
      <c r="C6" t="s" s="26">
        <v>125</v>
      </c>
      <c r="D6" s="27"/>
      <c r="E6" s="28"/>
      <c r="F6" s="29">
        <v>90000</v>
      </c>
      <c r="G6" s="29">
        <f>6000*15+3000</f>
        <v>93000</v>
      </c>
      <c r="H6" t="s" s="31">
        <v>16</v>
      </c>
      <c r="I6" s="25"/>
      <c r="J6" s="7"/>
      <c r="K6" s="7"/>
      <c r="L6" s="7"/>
      <c r="M6" s="7"/>
      <c r="N6" s="7"/>
      <c r="O6" s="7"/>
    </row>
    <row r="7" ht="19.5" customHeight="1">
      <c r="A7" s="7"/>
      <c r="B7" s="19"/>
      <c r="C7" t="s" s="26">
        <v>17</v>
      </c>
      <c r="D7" s="27"/>
      <c r="E7" s="28"/>
      <c r="F7" s="29">
        <v>90000</v>
      </c>
      <c r="G7" s="29">
        <f>6000*13+5000</f>
        <v>83000</v>
      </c>
      <c r="H7" s="32">
        <f>SUM(G6:G8)</f>
        <v>176000</v>
      </c>
      <c r="I7" s="25"/>
      <c r="J7" s="7"/>
      <c r="K7" s="7"/>
      <c r="L7" s="7"/>
      <c r="M7" s="7"/>
      <c r="N7" s="7"/>
      <c r="O7" s="7"/>
    </row>
    <row r="8" ht="19.5" customHeight="1">
      <c r="A8" s="7"/>
      <c r="B8" s="19"/>
      <c r="C8" s="33"/>
      <c r="D8" s="27"/>
      <c r="E8" s="28"/>
      <c r="F8" s="34"/>
      <c r="G8" s="34"/>
      <c r="H8" t="s" s="35">
        <v>9</v>
      </c>
      <c r="I8" s="25"/>
      <c r="J8" s="7"/>
      <c r="K8" s="7"/>
      <c r="L8" s="7"/>
      <c r="M8" s="7"/>
      <c r="N8" s="7"/>
      <c r="O8" s="7"/>
    </row>
    <row r="9" ht="19.5" customHeight="1">
      <c r="A9" s="7"/>
      <c r="B9" s="19"/>
      <c r="C9" t="s" s="26">
        <v>18</v>
      </c>
      <c r="D9" s="27"/>
      <c r="E9" s="28"/>
      <c r="F9" s="34">
        <v>100000</v>
      </c>
      <c r="G9" s="34">
        <v>100000</v>
      </c>
      <c r="H9" t="s" s="36">
        <v>19</v>
      </c>
      <c r="I9" s="25"/>
      <c r="J9" s="7"/>
      <c r="K9" s="7"/>
      <c r="L9" s="7"/>
      <c r="M9" s="7"/>
      <c r="N9" s="7"/>
      <c r="O9" s="7"/>
    </row>
    <row r="10" ht="19.5" customHeight="1">
      <c r="A10" s="7"/>
      <c r="B10" s="19"/>
      <c r="C10" t="s" s="26">
        <v>20</v>
      </c>
      <c r="D10" s="27"/>
      <c r="E10" s="28"/>
      <c r="F10" s="29">
        <v>0</v>
      </c>
      <c r="G10" s="29"/>
      <c r="H10" s="37"/>
      <c r="I10" s="25"/>
      <c r="J10" s="7"/>
      <c r="K10" s="7"/>
      <c r="L10" s="7"/>
      <c r="M10" s="7"/>
      <c r="N10" s="7"/>
      <c r="O10" s="7"/>
    </row>
    <row r="11" ht="19.5" customHeight="1">
      <c r="A11" s="7"/>
      <c r="B11" s="19"/>
      <c r="C11" t="s" s="26">
        <v>21</v>
      </c>
      <c r="D11" s="27"/>
      <c r="E11" s="28"/>
      <c r="F11" s="29">
        <v>0</v>
      </c>
      <c r="G11" s="29"/>
      <c r="H11" s="30"/>
      <c r="I11" s="25"/>
      <c r="J11" s="7"/>
      <c r="K11" s="7"/>
      <c r="L11" s="7"/>
      <c r="M11" s="7"/>
      <c r="N11" s="7"/>
      <c r="O11" s="7"/>
    </row>
    <row r="12" ht="19.5" customHeight="1">
      <c r="A12" s="7"/>
      <c r="B12" s="19"/>
      <c r="C12" t="s" s="26">
        <v>22</v>
      </c>
      <c r="D12" s="27"/>
      <c r="E12" s="28"/>
      <c r="F12" s="34"/>
      <c r="G12" s="34">
        <v>0</v>
      </c>
      <c r="H12" s="30"/>
      <c r="I12" s="38"/>
      <c r="J12" s="7"/>
      <c r="K12" s="7"/>
      <c r="L12" s="7"/>
      <c r="M12" s="7"/>
      <c r="N12" s="7"/>
      <c r="O12" s="7"/>
    </row>
    <row r="13" ht="19.5" customHeight="1">
      <c r="A13" s="7"/>
      <c r="B13" s="19"/>
      <c r="C13" t="s" s="26">
        <v>23</v>
      </c>
      <c r="D13" s="27"/>
      <c r="E13" s="28"/>
      <c r="F13" s="34">
        <v>105000</v>
      </c>
      <c r="G13" s="34">
        <v>60000</v>
      </c>
      <c r="H13" s="30"/>
      <c r="I13" s="25"/>
      <c r="J13" s="7"/>
      <c r="K13" s="7"/>
      <c r="L13" s="7"/>
      <c r="M13" s="7"/>
      <c r="N13" s="7"/>
      <c r="O13" s="7"/>
    </row>
    <row r="14" ht="19.5" customHeight="1">
      <c r="A14" s="7"/>
      <c r="B14" s="19"/>
      <c r="C14" t="s" s="26">
        <v>24</v>
      </c>
      <c r="D14" s="27"/>
      <c r="E14" s="28"/>
      <c r="F14" s="34">
        <v>0</v>
      </c>
      <c r="G14" s="34">
        <v>5960</v>
      </c>
      <c r="H14" s="30"/>
      <c r="I14" s="25"/>
      <c r="J14" s="7"/>
      <c r="K14" s="7"/>
      <c r="L14" s="7"/>
      <c r="M14" s="7"/>
      <c r="N14" s="7"/>
      <c r="O14" s="7"/>
    </row>
    <row r="15" ht="24.75" customHeight="1">
      <c r="A15" s="7"/>
      <c r="B15" s="19"/>
      <c r="C15" t="s" s="26">
        <v>25</v>
      </c>
      <c r="D15" s="27"/>
      <c r="E15" s="28"/>
      <c r="F15" s="34">
        <v>0</v>
      </c>
      <c r="G15" s="34">
        <v>4500</v>
      </c>
      <c r="H15" s="30"/>
      <c r="I15" s="25"/>
      <c r="J15" s="7"/>
      <c r="K15" s="7"/>
      <c r="L15" s="7"/>
      <c r="M15" s="7"/>
      <c r="N15" s="7"/>
      <c r="O15" s="7"/>
    </row>
    <row r="16" ht="19.5" customHeight="1">
      <c r="A16" s="7"/>
      <c r="B16" s="19"/>
      <c r="C16" s="33"/>
      <c r="D16" s="27"/>
      <c r="E16" s="28"/>
      <c r="F16" s="29">
        <v>0</v>
      </c>
      <c r="G16" s="29">
        <v>0</v>
      </c>
      <c r="H16" s="30"/>
      <c r="I16" s="25"/>
      <c r="J16" s="7"/>
      <c r="K16" s="7"/>
      <c r="L16" s="7"/>
      <c r="M16" s="7"/>
      <c r="N16" s="7"/>
      <c r="O16" s="7"/>
    </row>
    <row r="17" ht="19.5" customHeight="1">
      <c r="A17" s="7"/>
      <c r="B17" s="19"/>
      <c r="C17" t="s" s="39">
        <v>26</v>
      </c>
      <c r="D17" s="40"/>
      <c r="E17" s="40"/>
      <c r="F17" s="41">
        <f>SUM(F5:F16)</f>
        <v>385204</v>
      </c>
      <c r="G17" s="41">
        <f>SUM(G5:G16)</f>
        <v>346664</v>
      </c>
      <c r="H17" s="42"/>
      <c r="I17" s="25"/>
      <c r="J17" s="7"/>
      <c r="K17" s="7"/>
      <c r="L17" s="7"/>
      <c r="M17" s="7"/>
      <c r="N17" s="7"/>
      <c r="O17" s="7"/>
    </row>
    <row r="18" ht="23.25" customHeight="1">
      <c r="A18" s="7"/>
      <c r="B18" s="7"/>
      <c r="C18" t="s" s="43">
        <v>27</v>
      </c>
      <c r="D18" s="44"/>
      <c r="E18" s="44"/>
      <c r="F18" s="45"/>
      <c r="G18" s="45"/>
      <c r="H18" t="s" s="46">
        <v>9</v>
      </c>
      <c r="I18" s="7"/>
      <c r="J18" s="7"/>
      <c r="K18" s="7"/>
      <c r="L18" s="7"/>
      <c r="M18" s="7"/>
      <c r="N18" s="7"/>
      <c r="O18" s="7"/>
    </row>
    <row r="19" ht="19.5" customHeight="1">
      <c r="A19" s="7"/>
      <c r="B19" s="19"/>
      <c r="C19" t="s" s="20">
        <v>10</v>
      </c>
      <c r="D19" s="21"/>
      <c r="E19" s="22"/>
      <c r="F19" t="s" s="23">
        <v>11</v>
      </c>
      <c r="G19" t="s" s="23">
        <v>12</v>
      </c>
      <c r="H19" t="s" s="24">
        <v>13</v>
      </c>
      <c r="I19" s="25"/>
      <c r="J19" s="7"/>
      <c r="K19" s="7"/>
      <c r="L19" s="7"/>
      <c r="M19" s="7"/>
      <c r="N19" s="7"/>
      <c r="O19" s="7"/>
    </row>
    <row r="20" ht="19.5" customHeight="1">
      <c r="A20" s="7"/>
      <c r="B20" s="19"/>
      <c r="C20" t="s" s="26">
        <v>28</v>
      </c>
      <c r="D20" s="27"/>
      <c r="E20" s="28"/>
      <c r="F20" s="29">
        <f>SUM(F33:F54)</f>
        <v>385204</v>
      </c>
      <c r="G20" s="29">
        <v>265475</v>
      </c>
      <c r="H20" t="s" s="47">
        <v>29</v>
      </c>
      <c r="I20" s="25"/>
      <c r="J20" s="7"/>
      <c r="K20" s="7"/>
      <c r="L20" s="7"/>
      <c r="M20" s="7"/>
      <c r="N20" s="7"/>
      <c r="O20" s="7"/>
    </row>
    <row r="21" ht="19.5" customHeight="1">
      <c r="A21" s="7"/>
      <c r="B21" s="19"/>
      <c r="C21" t="s" s="26">
        <v>30</v>
      </c>
      <c r="D21" s="27"/>
      <c r="E21" s="28"/>
      <c r="F21" s="29">
        <v>0</v>
      </c>
      <c r="G21" s="29">
        <v>12771</v>
      </c>
      <c r="H21" t="s" s="47">
        <v>31</v>
      </c>
      <c r="I21" s="25"/>
      <c r="J21" s="7"/>
      <c r="K21" s="7"/>
      <c r="L21" s="7"/>
      <c r="M21" s="7"/>
      <c r="N21" s="7"/>
      <c r="O21" s="7"/>
    </row>
    <row r="22" ht="19.5" customHeight="1">
      <c r="A22" s="7"/>
      <c r="B22" s="19"/>
      <c r="C22" t="s" s="26">
        <v>32</v>
      </c>
      <c r="D22" s="27"/>
      <c r="E22" s="28"/>
      <c r="F22" s="29"/>
      <c r="G22" s="29">
        <v>9673</v>
      </c>
      <c r="H22" s="30"/>
      <c r="I22" s="25"/>
      <c r="J22" s="7"/>
      <c r="K22" s="7"/>
      <c r="L22" s="7"/>
      <c r="M22" s="7"/>
      <c r="N22" s="7"/>
      <c r="O22" s="7"/>
    </row>
    <row r="23" ht="19.5" customHeight="1">
      <c r="A23" s="7"/>
      <c r="B23" s="19"/>
      <c r="C23" t="s" s="26">
        <v>33</v>
      </c>
      <c r="D23" s="27"/>
      <c r="E23" s="28"/>
      <c r="F23" s="29">
        <v>0</v>
      </c>
      <c r="G23" s="29">
        <v>3686</v>
      </c>
      <c r="H23" s="30"/>
      <c r="I23" s="25"/>
      <c r="J23" s="7"/>
      <c r="K23" s="7"/>
      <c r="L23" s="7"/>
      <c r="M23" s="7"/>
      <c r="N23" s="7"/>
      <c r="O23" s="7"/>
    </row>
    <row r="24" ht="19.5" customHeight="1" hidden="1">
      <c r="A24" s="7"/>
      <c r="B24" s="19"/>
      <c r="C24" t="s" s="26">
        <v>34</v>
      </c>
      <c r="D24" s="27"/>
      <c r="E24" s="28"/>
      <c r="F24" s="29">
        <v>0</v>
      </c>
      <c r="G24" s="29">
        <f>G48</f>
        <v>0</v>
      </c>
      <c r="H24" s="30"/>
      <c r="I24" s="25"/>
      <c r="J24" s="7"/>
      <c r="K24" s="7"/>
      <c r="L24" s="7"/>
      <c r="M24" s="7"/>
      <c r="N24" s="7"/>
      <c r="O24" s="7"/>
    </row>
    <row r="25" ht="19.5" customHeight="1" hidden="1">
      <c r="A25" s="7"/>
      <c r="B25" s="19"/>
      <c r="C25" t="s" s="26">
        <v>35</v>
      </c>
      <c r="D25" s="27"/>
      <c r="E25" s="28"/>
      <c r="F25" s="29">
        <v>0</v>
      </c>
      <c r="G25" s="29">
        <f>SUM(G49)</f>
        <v>0</v>
      </c>
      <c r="H25" s="30"/>
      <c r="I25" s="25"/>
      <c r="J25" s="7"/>
      <c r="K25" s="7"/>
      <c r="L25" s="7"/>
      <c r="M25" s="7"/>
      <c r="N25" s="7"/>
      <c r="O25" s="7"/>
    </row>
    <row r="26" ht="19.5" customHeight="1" hidden="1">
      <c r="A26" s="7"/>
      <c r="B26" s="19"/>
      <c r="C26" t="s" s="26">
        <v>36</v>
      </c>
      <c r="D26" s="27"/>
      <c r="E26" s="28"/>
      <c r="F26" s="29">
        <v>0</v>
      </c>
      <c r="G26" s="29">
        <f>G50</f>
        <v>0</v>
      </c>
      <c r="H26" s="30"/>
      <c r="I26" s="25"/>
      <c r="J26" s="7"/>
      <c r="K26" s="7"/>
      <c r="L26" s="7"/>
      <c r="M26" s="7"/>
      <c r="N26" s="7"/>
      <c r="O26" s="7"/>
    </row>
    <row r="27" ht="19.5" customHeight="1" hidden="1">
      <c r="A27" s="7"/>
      <c r="B27" s="19"/>
      <c r="C27" t="s" s="26">
        <v>37</v>
      </c>
      <c r="D27" s="27"/>
      <c r="E27" s="28"/>
      <c r="F27" s="29">
        <v>0</v>
      </c>
      <c r="G27" s="29">
        <f>G52</f>
        <v>0</v>
      </c>
      <c r="H27" s="48"/>
      <c r="I27" t="s" s="49">
        <v>38</v>
      </c>
      <c r="J27" s="7"/>
      <c r="K27" s="50"/>
      <c r="L27" s="7"/>
      <c r="M27" s="7"/>
      <c r="N27" s="7"/>
      <c r="O27" s="7"/>
    </row>
    <row r="28" ht="19.5" customHeight="1" hidden="1">
      <c r="A28" s="7"/>
      <c r="B28" s="19"/>
      <c r="C28" t="s" s="26">
        <v>39</v>
      </c>
      <c r="D28" s="27"/>
      <c r="E28" s="28"/>
      <c r="F28" s="29">
        <v>0</v>
      </c>
      <c r="G28" s="29"/>
      <c r="H28" s="30"/>
      <c r="I28" s="25"/>
      <c r="J28" s="7"/>
      <c r="K28" s="50"/>
      <c r="L28" s="7"/>
      <c r="M28" s="7"/>
      <c r="N28" s="7"/>
      <c r="O28" s="7"/>
    </row>
    <row r="29" ht="19.5" customHeight="1">
      <c r="A29" s="7"/>
      <c r="B29" s="19"/>
      <c r="C29" t="s" s="26">
        <v>40</v>
      </c>
      <c r="D29" s="27"/>
      <c r="E29" s="28"/>
      <c r="F29" s="29"/>
      <c r="G29" s="29">
        <v>55059</v>
      </c>
      <c r="H29" s="30"/>
      <c r="I29" s="25"/>
      <c r="J29" s="7"/>
      <c r="K29" s="7"/>
      <c r="L29" s="7"/>
      <c r="M29" s="7"/>
      <c r="N29" s="7"/>
      <c r="O29" s="7"/>
    </row>
    <row r="30" ht="19.5" customHeight="1">
      <c r="A30" s="7"/>
      <c r="B30" s="19"/>
      <c r="C30" t="s" s="39">
        <v>26</v>
      </c>
      <c r="D30" s="40"/>
      <c r="E30" s="40"/>
      <c r="F30" s="41">
        <f>SUM(F20:F29)</f>
        <v>385204</v>
      </c>
      <c r="G30" s="41">
        <f>SUM(G20:G29)</f>
        <v>346664</v>
      </c>
      <c r="H30" s="51"/>
      <c r="I30" s="25"/>
      <c r="J30" s="7"/>
      <c r="K30" s="7"/>
      <c r="L30" s="7"/>
      <c r="M30" s="7"/>
      <c r="N30" s="7"/>
      <c r="O30" s="7"/>
    </row>
    <row r="31" ht="23.25" customHeight="1">
      <c r="A31" s="7"/>
      <c r="B31" s="16"/>
      <c r="C31" t="s" s="43">
        <v>41</v>
      </c>
      <c r="D31" s="44"/>
      <c r="E31" s="44"/>
      <c r="F31" s="45"/>
      <c r="G31" s="45"/>
      <c r="H31" t="s" s="46">
        <v>9</v>
      </c>
      <c r="I31" s="7"/>
      <c r="J31" s="7"/>
      <c r="K31" s="7"/>
      <c r="L31" s="7"/>
      <c r="M31" s="7"/>
      <c r="N31" s="7"/>
      <c r="O31" s="7"/>
    </row>
    <row r="32" ht="19.5" customHeight="1">
      <c r="A32" s="19"/>
      <c r="B32" s="52"/>
      <c r="C32" t="s" s="53">
        <v>42</v>
      </c>
      <c r="D32" s="54"/>
      <c r="E32" t="s" s="55">
        <v>43</v>
      </c>
      <c r="F32" t="s" s="23">
        <v>11</v>
      </c>
      <c r="G32" t="s" s="23">
        <v>12</v>
      </c>
      <c r="H32" t="s" s="24">
        <v>13</v>
      </c>
      <c r="I32" s="25"/>
      <c r="J32" s="7"/>
      <c r="K32" s="7"/>
      <c r="L32" s="7"/>
      <c r="M32" s="7"/>
      <c r="N32" s="7"/>
      <c r="O32" s="7"/>
    </row>
    <row r="33" ht="19.5" customHeight="1">
      <c r="A33" s="19"/>
      <c r="B33" t="s" s="56">
        <v>28</v>
      </c>
      <c r="C33" s="57">
        <v>45383</v>
      </c>
      <c r="D33" t="s" s="58">
        <f>IF(C33="","",YEAR(C33)&amp;"/"&amp;MONTH(C33))</f>
        <v>44</v>
      </c>
      <c r="E33" t="s" s="59">
        <v>45</v>
      </c>
      <c r="F33" s="29">
        <v>7500</v>
      </c>
      <c r="G33" s="29">
        <v>300</v>
      </c>
      <c r="H33" s="30"/>
      <c r="I33" s="25"/>
      <c r="J33" s="7"/>
      <c r="K33" s="7"/>
      <c r="L33" s="7"/>
      <c r="M33" s="7"/>
      <c r="N33" s="7"/>
      <c r="O33" s="7"/>
    </row>
    <row r="34" ht="19.5" customHeight="1">
      <c r="A34" s="19"/>
      <c r="B34" s="60"/>
      <c r="C34" s="57">
        <v>45413</v>
      </c>
      <c r="D34" t="s" s="58">
        <f>IF(C34="","",YEAR(C34)&amp;"/"&amp;MONTH(C34))</f>
        <v>46</v>
      </c>
      <c r="E34" t="s" s="59">
        <v>47</v>
      </c>
      <c r="F34" s="29">
        <v>7500</v>
      </c>
      <c r="G34" s="29">
        <v>10</v>
      </c>
      <c r="H34" s="30"/>
      <c r="I34" s="25"/>
      <c r="J34" s="7"/>
      <c r="K34" s="7"/>
      <c r="L34" s="7"/>
      <c r="M34" s="7"/>
      <c r="N34" s="7"/>
      <c r="O34" s="7"/>
    </row>
    <row r="35" ht="19.5" customHeight="1">
      <c r="A35" s="19"/>
      <c r="B35" s="60"/>
      <c r="C35" s="57">
        <v>45444</v>
      </c>
      <c r="D35" t="s" s="58">
        <f>IF(C35="","",YEAR(C35)&amp;"/"&amp;MONTH(C35))</f>
        <v>48</v>
      </c>
      <c r="E35" t="s" s="59">
        <v>49</v>
      </c>
      <c r="F35" s="34">
        <v>15000</v>
      </c>
      <c r="G35" s="29">
        <v>11350</v>
      </c>
      <c r="H35" s="30"/>
      <c r="I35" s="25"/>
      <c r="J35" s="7"/>
      <c r="K35" s="7"/>
      <c r="L35" s="7"/>
      <c r="M35" s="7"/>
      <c r="N35" s="7"/>
      <c r="O35" s="61">
        <f>SUM(G33:G51)</f>
        <v>287919</v>
      </c>
    </row>
    <row r="36" ht="19.5" customHeight="1">
      <c r="A36" s="19"/>
      <c r="B36" s="60"/>
      <c r="C36" s="57">
        <v>45474</v>
      </c>
      <c r="D36" t="s" s="58">
        <f>IF(C36="","",YEAR(C36)&amp;"/"&amp;MONTH(C36))</f>
        <v>50</v>
      </c>
      <c r="E36" t="s" s="59">
        <v>51</v>
      </c>
      <c r="F36" s="29">
        <v>15000</v>
      </c>
      <c r="G36" s="29">
        <v>859</v>
      </c>
      <c r="H36" s="30"/>
      <c r="I36" s="25"/>
      <c r="J36" s="7"/>
      <c r="K36" s="7"/>
      <c r="L36" s="7"/>
      <c r="M36" s="7"/>
      <c r="N36" s="7"/>
      <c r="O36" s="7"/>
    </row>
    <row r="37" ht="19.5" customHeight="1">
      <c r="A37" s="19"/>
      <c r="B37" s="60"/>
      <c r="C37" s="57">
        <v>45505</v>
      </c>
      <c r="D37" t="s" s="58">
        <f>IF(C37="","",YEAR(C37)&amp;"/"&amp;MONTH(C37))</f>
        <v>52</v>
      </c>
      <c r="E37" t="s" s="59">
        <v>53</v>
      </c>
      <c r="F37" s="29">
        <v>50000</v>
      </c>
      <c r="G37" s="29">
        <v>0</v>
      </c>
      <c r="H37" s="30"/>
      <c r="I37" s="25"/>
      <c r="J37" s="7"/>
      <c r="K37" s="7"/>
      <c r="L37" s="7"/>
      <c r="M37" s="7"/>
      <c r="N37" s="7"/>
      <c r="O37" s="7"/>
    </row>
    <row r="38" ht="19.5" customHeight="1">
      <c r="A38" s="19"/>
      <c r="B38" s="60"/>
      <c r="C38" s="57">
        <v>45536</v>
      </c>
      <c r="D38" t="s" s="58">
        <f>IF(C38="","",YEAR(C38)&amp;"/"&amp;MONTH(C38))</f>
        <v>54</v>
      </c>
      <c r="E38" t="s" s="59">
        <v>51</v>
      </c>
      <c r="F38" s="29">
        <v>15000</v>
      </c>
      <c r="G38" s="29">
        <v>4360</v>
      </c>
      <c r="H38" s="62"/>
      <c r="I38" s="63"/>
      <c r="J38" s="7"/>
      <c r="K38" s="7"/>
      <c r="L38" s="7"/>
      <c r="M38" s="7"/>
      <c r="N38" s="7"/>
      <c r="O38" s="7"/>
    </row>
    <row r="39" ht="19.5" customHeight="1">
      <c r="A39" s="19"/>
      <c r="B39" s="60"/>
      <c r="C39" s="57">
        <v>45566</v>
      </c>
      <c r="D39" t="s" s="58">
        <f>IF(C39="","",YEAR(C39)&amp;"/"&amp;MONTH(C39))</f>
        <v>55</v>
      </c>
      <c r="E39" t="s" s="59">
        <v>56</v>
      </c>
      <c r="F39" s="29">
        <v>15000</v>
      </c>
      <c r="G39" s="29">
        <v>34198</v>
      </c>
      <c r="H39" s="30"/>
      <c r="I39" s="25"/>
      <c r="J39" s="7"/>
      <c r="K39" s="7"/>
      <c r="L39" s="7"/>
      <c r="M39" s="7"/>
      <c r="N39" s="7"/>
      <c r="O39" s="7"/>
    </row>
    <row r="40" ht="19.5" customHeight="1">
      <c r="A40" s="19"/>
      <c r="B40" s="60"/>
      <c r="C40" s="57">
        <v>45597</v>
      </c>
      <c r="D40" t="s" s="58">
        <f>IF(C40="","",YEAR(C40)&amp;"/"&amp;MONTH(C40))</f>
        <v>57</v>
      </c>
      <c r="E40" t="s" s="59">
        <v>58</v>
      </c>
      <c r="F40" s="29">
        <v>15000</v>
      </c>
      <c r="G40" s="29">
        <v>0</v>
      </c>
      <c r="H40" s="30"/>
      <c r="I40" s="25"/>
      <c r="J40" s="7"/>
      <c r="K40" s="7"/>
      <c r="L40" s="7"/>
      <c r="M40" s="7"/>
      <c r="N40" s="7"/>
      <c r="O40" s="7"/>
    </row>
    <row r="41" ht="19.5" customHeight="1">
      <c r="A41" s="19"/>
      <c r="B41" s="60"/>
      <c r="C41" s="57">
        <v>45627</v>
      </c>
      <c r="D41" t="s" s="58">
        <f>IF(C41="","",YEAR(C41)&amp;"/"&amp;MONTH(C41))</f>
        <v>59</v>
      </c>
      <c r="E41" t="s" s="59">
        <v>60</v>
      </c>
      <c r="F41" s="29">
        <v>15000</v>
      </c>
      <c r="G41" t="s" s="64">
        <v>61</v>
      </c>
      <c r="H41" s="65"/>
      <c r="I41" s="25"/>
      <c r="J41" s="7"/>
      <c r="K41" s="7"/>
      <c r="L41" s="7"/>
      <c r="M41" s="7"/>
      <c r="N41" s="7"/>
      <c r="O41" s="7"/>
    </row>
    <row r="42" ht="19.5" customHeight="1">
      <c r="A42" s="19"/>
      <c r="B42" s="60"/>
      <c r="C42" s="57">
        <v>45658</v>
      </c>
      <c r="D42" t="s" s="58">
        <f>IF(C42="","",YEAR(C42)&amp;"/"&amp;MONTH(C42))</f>
        <v>62</v>
      </c>
      <c r="E42" t="s" s="59">
        <v>63</v>
      </c>
      <c r="F42" s="29">
        <v>7500</v>
      </c>
      <c r="G42" t="s" s="64">
        <v>61</v>
      </c>
      <c r="H42" s="30"/>
      <c r="I42" s="25"/>
      <c r="J42" s="7"/>
      <c r="K42" s="7"/>
      <c r="L42" s="7"/>
      <c r="M42" s="7"/>
      <c r="N42" s="7"/>
      <c r="O42" s="7"/>
    </row>
    <row r="43" ht="19.5" customHeight="1">
      <c r="A43" s="19"/>
      <c r="B43" s="60"/>
      <c r="C43" s="57">
        <v>45689</v>
      </c>
      <c r="D43" t="s" s="58">
        <f>IF(C43="","",YEAR(C43)&amp;"/"&amp;MONTH(C43))</f>
        <v>64</v>
      </c>
      <c r="E43" t="s" s="59">
        <v>65</v>
      </c>
      <c r="F43" s="29">
        <v>15000</v>
      </c>
      <c r="G43" s="29">
        <v>680</v>
      </c>
      <c r="H43" s="30"/>
      <c r="I43" s="25"/>
      <c r="J43" s="7"/>
      <c r="K43" s="7"/>
      <c r="L43" s="7"/>
      <c r="M43" s="7"/>
      <c r="N43" s="7"/>
      <c r="O43" s="7"/>
    </row>
    <row r="44" ht="19.5" customHeight="1">
      <c r="A44" s="19"/>
      <c r="B44" s="66"/>
      <c r="C44" s="57">
        <v>45717</v>
      </c>
      <c r="D44" t="s" s="58">
        <f>IF(C44="","",YEAR(C44)&amp;"/"&amp;MONTH(C44))</f>
        <v>66</v>
      </c>
      <c r="E44" t="s" s="59">
        <v>67</v>
      </c>
      <c r="F44" s="29">
        <v>165000</v>
      </c>
      <c r="G44" s="29">
        <v>213718</v>
      </c>
      <c r="H44" s="30"/>
      <c r="I44" s="25"/>
      <c r="J44" s="7"/>
      <c r="K44" s="7"/>
      <c r="L44" s="7"/>
      <c r="M44" s="7"/>
      <c r="N44" s="7"/>
      <c r="O44" s="7"/>
    </row>
    <row r="45" ht="19.5" customHeight="1">
      <c r="A45" s="19"/>
      <c r="B45" s="67"/>
      <c r="C45" t="s" s="68">
        <v>30</v>
      </c>
      <c r="D45" s="69"/>
      <c r="E45" t="s" s="59">
        <v>68</v>
      </c>
      <c r="F45" s="29">
        <v>0</v>
      </c>
      <c r="G45" s="29">
        <v>12771</v>
      </c>
      <c r="H45" s="30"/>
      <c r="I45" s="25"/>
      <c r="J45" s="7"/>
      <c r="K45" s="7"/>
      <c r="L45" s="7"/>
      <c r="M45" s="7"/>
      <c r="N45" s="7"/>
      <c r="O45" s="7"/>
    </row>
    <row r="46" ht="19.5" customHeight="1">
      <c r="A46" s="19"/>
      <c r="B46" s="67"/>
      <c r="C46" t="s" s="68">
        <v>32</v>
      </c>
      <c r="D46" s="69"/>
      <c r="E46" s="70"/>
      <c r="F46" s="29">
        <v>42500</v>
      </c>
      <c r="G46" s="29">
        <v>9673</v>
      </c>
      <c r="H46" s="30"/>
      <c r="I46" s="71"/>
      <c r="J46" s="7"/>
      <c r="K46" s="7"/>
      <c r="L46" s="7"/>
      <c r="M46" s="7"/>
      <c r="N46" s="7"/>
      <c r="O46" s="7"/>
    </row>
    <row r="47" ht="15.95" customHeight="1" hidden="1">
      <c r="A47" s="19"/>
      <c r="B47" s="67"/>
      <c r="C47" t="s" s="68">
        <v>33</v>
      </c>
      <c r="D47" s="69"/>
      <c r="E47" s="70"/>
      <c r="F47" s="29">
        <v>0</v>
      </c>
      <c r="G47" t="s" s="64">
        <v>61</v>
      </c>
      <c r="H47" s="30"/>
      <c r="I47" s="67"/>
      <c r="J47" s="7"/>
      <c r="K47" s="7"/>
      <c r="L47" s="7"/>
      <c r="M47" s="7"/>
      <c r="N47" s="7"/>
      <c r="O47" s="7"/>
    </row>
    <row r="48" ht="15.95" customHeight="1" hidden="1">
      <c r="A48" s="19"/>
      <c r="B48" s="67"/>
      <c r="C48" t="s" s="68">
        <v>34</v>
      </c>
      <c r="D48" s="69"/>
      <c r="E48" s="70"/>
      <c r="F48" s="29">
        <v>0</v>
      </c>
      <c r="G48" s="29"/>
      <c r="H48" s="30"/>
      <c r="I48" s="67"/>
      <c r="J48" s="7"/>
      <c r="K48" s="7"/>
      <c r="L48" s="7"/>
      <c r="M48" s="7"/>
      <c r="N48" s="7"/>
      <c r="O48" s="7"/>
    </row>
    <row r="49" ht="15.95" customHeight="1" hidden="1">
      <c r="A49" s="19"/>
      <c r="B49" s="67"/>
      <c r="C49" t="s" s="68">
        <v>35</v>
      </c>
      <c r="D49" s="69"/>
      <c r="E49" s="70"/>
      <c r="F49" s="29">
        <v>0</v>
      </c>
      <c r="G49" s="29">
        <v>0</v>
      </c>
      <c r="H49" s="30"/>
      <c r="I49" s="67"/>
      <c r="J49" s="7"/>
      <c r="K49" s="7"/>
      <c r="L49" s="7"/>
      <c r="M49" s="7"/>
      <c r="N49" s="7"/>
      <c r="O49" s="7"/>
    </row>
    <row r="50" ht="15.95" customHeight="1" hidden="1">
      <c r="A50" s="19"/>
      <c r="B50" s="67"/>
      <c r="C50" t="s" s="68">
        <v>36</v>
      </c>
      <c r="D50" s="69"/>
      <c r="E50" s="70"/>
      <c r="F50" s="29">
        <v>0</v>
      </c>
      <c r="G50" s="29"/>
      <c r="H50" s="30"/>
      <c r="I50" s="67"/>
      <c r="J50" s="7"/>
      <c r="K50" s="7"/>
      <c r="L50" s="7"/>
      <c r="M50" s="7"/>
      <c r="N50" s="7"/>
      <c r="O50" s="7"/>
    </row>
    <row r="51" ht="15.95" customHeight="1" hidden="1">
      <c r="A51" s="19"/>
      <c r="B51" s="67"/>
      <c r="C51" t="s" s="68">
        <v>39</v>
      </c>
      <c r="D51" s="69"/>
      <c r="E51" s="70"/>
      <c r="F51" s="29">
        <v>0</v>
      </c>
      <c r="G51" s="34">
        <v>0</v>
      </c>
      <c r="H51" s="72"/>
      <c r="I51" s="73"/>
      <c r="J51" s="74"/>
      <c r="K51" s="7"/>
      <c r="L51" s="7"/>
      <c r="M51" s="7"/>
      <c r="N51" s="7"/>
      <c r="O51" s="7"/>
    </row>
    <row r="52" ht="15.95" customHeight="1" hidden="1">
      <c r="A52" s="19"/>
      <c r="B52" s="67"/>
      <c r="C52" t="s" s="68">
        <v>37</v>
      </c>
      <c r="D52" s="69"/>
      <c r="E52" s="70"/>
      <c r="F52" s="29"/>
      <c r="G52" s="29">
        <v>0</v>
      </c>
      <c r="H52" s="72"/>
      <c r="I52" s="75"/>
      <c r="J52" s="76"/>
      <c r="K52" s="7"/>
      <c r="L52" s="7"/>
      <c r="M52" s="7"/>
      <c r="N52" s="7"/>
      <c r="O52" s="7"/>
    </row>
    <row r="53" ht="15.95" customHeight="1">
      <c r="A53" s="19"/>
      <c r="B53" s="67"/>
      <c r="C53" t="s" s="68">
        <v>33</v>
      </c>
      <c r="D53" s="69"/>
      <c r="E53" s="70"/>
      <c r="F53" s="29"/>
      <c r="G53" s="29">
        <v>3686</v>
      </c>
      <c r="H53" s="30"/>
      <c r="I53" s="77"/>
      <c r="J53" s="78"/>
      <c r="K53" s="7"/>
      <c r="L53" s="7"/>
      <c r="M53" s="7"/>
      <c r="N53" s="7"/>
      <c r="O53" s="7"/>
    </row>
    <row r="54" ht="19.5" customHeight="1">
      <c r="A54" s="19"/>
      <c r="B54" s="67"/>
      <c r="C54" t="s" s="68">
        <v>40</v>
      </c>
      <c r="D54" s="69"/>
      <c r="E54" s="70"/>
      <c r="F54" s="29">
        <v>204</v>
      </c>
      <c r="G54" s="29">
        <v>55059</v>
      </c>
      <c r="H54" s="30"/>
      <c r="I54" s="25"/>
      <c r="J54" s="7"/>
      <c r="K54" s="7"/>
      <c r="L54" s="7"/>
      <c r="M54" s="7"/>
      <c r="N54" s="7"/>
      <c r="O54" s="7"/>
    </row>
    <row r="55" ht="19.5" customHeight="1">
      <c r="A55" s="19"/>
      <c r="B55" s="79"/>
      <c r="C55" t="s" s="80">
        <v>26</v>
      </c>
      <c r="D55" s="81"/>
      <c r="E55" s="40"/>
      <c r="F55" s="41">
        <f>SUM(F33:F54)</f>
        <v>385204</v>
      </c>
      <c r="G55" s="41">
        <f>SUM(G33:G54)</f>
        <v>346664</v>
      </c>
      <c r="H55" s="51"/>
      <c r="I55" s="25"/>
      <c r="J55" s="7"/>
      <c r="K55" s="7"/>
      <c r="L55" s="7"/>
      <c r="M55" s="7"/>
      <c r="N55" s="7"/>
      <c r="O55" s="7"/>
    </row>
    <row r="56" ht="14.25" customHeight="1">
      <c r="A56" s="7"/>
      <c r="B56" s="82"/>
      <c r="C56" s="82"/>
      <c r="D56" s="82"/>
      <c r="E56" s="82"/>
      <c r="F56" s="83"/>
      <c r="G56" s="83"/>
      <c r="H56" s="84"/>
      <c r="I56" s="7"/>
      <c r="J56" s="7"/>
      <c r="K56" s="7"/>
      <c r="L56" s="7"/>
      <c r="M56" s="7"/>
      <c r="N56" s="7"/>
      <c r="O56" s="7"/>
    </row>
    <row r="57" ht="14.45" customHeight="1">
      <c r="A57" s="7"/>
      <c r="B57" s="7"/>
      <c r="C57" s="7"/>
      <c r="D57" s="7"/>
      <c r="E57" s="7"/>
      <c r="F57" s="85"/>
      <c r="G57" s="85"/>
      <c r="H57" s="86"/>
      <c r="I57" s="7"/>
      <c r="J57" s="78"/>
      <c r="K57" s="78"/>
      <c r="L57" s="78"/>
      <c r="M57" s="7"/>
      <c r="N57" s="7"/>
      <c r="O57" s="7"/>
    </row>
    <row r="58" ht="17.25" customHeight="1">
      <c r="A58" s="7"/>
      <c r="B58" s="7"/>
      <c r="C58" s="7"/>
      <c r="D58" s="7"/>
      <c r="E58" t="s" s="87">
        <v>69</v>
      </c>
      <c r="F58" s="85"/>
      <c r="G58" s="85"/>
      <c r="H58" s="85"/>
      <c r="I58" s="7"/>
      <c r="J58" s="78"/>
      <c r="K58" s="78"/>
      <c r="L58" s="78"/>
      <c r="M58" s="7"/>
      <c r="N58" s="7"/>
      <c r="O58" s="7"/>
    </row>
    <row r="59" ht="17.25" customHeight="1">
      <c r="A59" s="7"/>
      <c r="B59" s="7"/>
      <c r="C59" s="7"/>
      <c r="D59" s="7"/>
      <c r="E59" s="7"/>
      <c r="F59" s="85"/>
      <c r="G59" s="88"/>
      <c r="H59" s="85"/>
      <c r="I59" s="7"/>
      <c r="J59" s="78"/>
      <c r="K59" s="78"/>
      <c r="L59" s="78"/>
      <c r="M59" s="7"/>
      <c r="N59" s="7"/>
      <c r="O59" s="7"/>
    </row>
    <row r="60" ht="17.25" customHeight="1">
      <c r="A60" s="7"/>
      <c r="B60" s="7"/>
      <c r="C60" s="7"/>
      <c r="D60" s="7"/>
      <c r="E60" t="s" s="87">
        <v>70</v>
      </c>
      <c r="F60" s="85"/>
      <c r="G60" s="85"/>
      <c r="H60" s="85"/>
      <c r="I60" s="7"/>
      <c r="J60" s="78"/>
      <c r="K60" s="78"/>
      <c r="L60" s="78"/>
      <c r="M60" s="7"/>
      <c r="N60" s="7"/>
      <c r="O60" s="7"/>
    </row>
    <row r="61" ht="14.45" customHeight="1">
      <c r="A61" s="7"/>
      <c r="B61" s="7"/>
      <c r="C61" s="7"/>
      <c r="D61" s="7"/>
      <c r="E61" s="7"/>
      <c r="F61" s="85"/>
      <c r="G61" s="85"/>
      <c r="H61" s="85"/>
      <c r="I61" s="7"/>
      <c r="J61" s="78"/>
      <c r="K61" s="78"/>
      <c r="L61" s="78"/>
      <c r="M61" s="7"/>
      <c r="N61" s="7"/>
      <c r="O61" s="7"/>
    </row>
    <row r="62" ht="14.45" customHeight="1">
      <c r="A62" s="7"/>
      <c r="B62" s="7"/>
      <c r="C62" s="7"/>
      <c r="D62" s="7"/>
      <c r="E62" s="7"/>
      <c r="F62" s="85"/>
      <c r="G62" s="85"/>
      <c r="H62" s="85"/>
      <c r="I62" s="7"/>
      <c r="J62" s="78"/>
      <c r="K62" s="78"/>
      <c r="L62" s="78"/>
      <c r="M62" s="7"/>
      <c r="N62" s="7"/>
      <c r="O62" s="7"/>
    </row>
    <row r="63" ht="14.45" customHeight="1">
      <c r="A63" s="7"/>
      <c r="B63" s="7"/>
      <c r="C63" s="7"/>
      <c r="D63" s="7"/>
      <c r="E63" s="7"/>
      <c r="F63" s="89"/>
      <c r="G63" s="89"/>
      <c r="H63" s="89"/>
      <c r="I63" s="7"/>
      <c r="J63" s="78"/>
      <c r="K63" s="78"/>
      <c r="L63" s="78"/>
      <c r="M63" s="7"/>
      <c r="N63" s="7"/>
      <c r="O63" s="7"/>
    </row>
    <row r="64" ht="14.45" customHeight="1">
      <c r="A64" s="7"/>
      <c r="B64" s="7"/>
      <c r="C64" s="7"/>
      <c r="D64" s="7"/>
      <c r="E64" s="7"/>
      <c r="F64" s="89"/>
      <c r="G64" s="89"/>
      <c r="H64" s="89"/>
      <c r="I64" s="7"/>
      <c r="J64" s="78"/>
      <c r="K64" s="78"/>
      <c r="L64" s="78"/>
      <c r="M64" s="7"/>
      <c r="N64" s="7"/>
      <c r="O64" s="7"/>
    </row>
    <row r="65" ht="14.45" customHeight="1">
      <c r="A65" s="7"/>
      <c r="B65" s="7"/>
      <c r="C65" s="7"/>
      <c r="D65" s="7"/>
      <c r="E65" s="7"/>
      <c r="F65" s="89"/>
      <c r="G65" s="89"/>
      <c r="H65" s="89"/>
      <c r="I65" s="7"/>
      <c r="J65" s="7"/>
      <c r="K65" s="7"/>
      <c r="L65" s="78"/>
      <c r="M65" s="78"/>
      <c r="N65" s="90"/>
      <c r="O65" s="7"/>
    </row>
  </sheetData>
  <mergeCells count="7">
    <mergeCell ref="B33:B44"/>
    <mergeCell ref="C1:H1"/>
    <mergeCell ref="C2:G2"/>
    <mergeCell ref="C4:E4"/>
    <mergeCell ref="C17:E17"/>
    <mergeCell ref="C19:E19"/>
    <mergeCell ref="C30:E30"/>
  </mergeCells>
  <pageMargins left="0.433071" right="0.629921" top="0.472441" bottom="0.55118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  <legacyDrawing r:id="rId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62"/>
  <sheetViews>
    <sheetView workbookViewId="0" showGridLines="0" defaultGridColor="1"/>
  </sheetViews>
  <sheetFormatPr defaultColWidth="10.5" defaultRowHeight="13.5" customHeight="1" outlineLevelRow="0" outlineLevelCol="0"/>
  <cols>
    <col min="1" max="1" width="4.85156" style="131" customWidth="1"/>
    <col min="2" max="2" width="11.1719" style="131" customWidth="1"/>
    <col min="3" max="3" width="34.3516" style="131" customWidth="1"/>
    <col min="4" max="4" width="8.35156" style="131" customWidth="1"/>
    <col min="5" max="11" width="10.5" style="131" customWidth="1"/>
    <col min="12" max="12" width="14.8516" style="131" customWidth="1"/>
    <col min="13" max="13" width="10.6719" style="131" customWidth="1"/>
    <col min="14" max="29" width="10.5" style="131" customWidth="1"/>
    <col min="30" max="16384" width="10.5" style="131" customWidth="1"/>
  </cols>
  <sheetData>
    <row r="1" ht="24" customHeight="1">
      <c r="A1" t="s" s="92">
        <v>127</v>
      </c>
      <c r="B1" s="93"/>
      <c r="C1" s="93"/>
      <c r="D1" s="93"/>
      <c r="E1" s="93"/>
      <c r="F1" s="93"/>
      <c r="G1" s="93"/>
      <c r="H1" s="93"/>
      <c r="I1" s="93"/>
      <c r="J1" s="93"/>
      <c r="K1" t="s" s="94">
        <v>73</v>
      </c>
      <c r="L1" s="95"/>
      <c r="M1" t="s" s="96">
        <v>74</v>
      </c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8"/>
    </row>
    <row r="2" ht="14.45" customHeight="1">
      <c r="A2" t="s" s="99">
        <v>75</v>
      </c>
      <c r="B2" t="s" s="99">
        <v>76</v>
      </c>
      <c r="C2" t="s" s="99">
        <v>77</v>
      </c>
      <c r="D2" t="s" s="100">
        <v>78</v>
      </c>
      <c r="E2" t="s" s="99">
        <v>79</v>
      </c>
      <c r="F2" t="s" s="101">
        <v>80</v>
      </c>
      <c r="G2" s="102"/>
      <c r="H2" s="102"/>
      <c r="I2" s="102"/>
      <c r="J2" s="102"/>
      <c r="K2" s="102"/>
      <c r="L2" s="103"/>
      <c r="M2" t="s" s="99">
        <v>81</v>
      </c>
      <c r="N2" s="104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6"/>
    </row>
    <row r="3" ht="14.45" customHeight="1">
      <c r="A3" s="107"/>
      <c r="B3" s="107"/>
      <c r="C3" s="107"/>
      <c r="D3" s="108"/>
      <c r="E3" s="107"/>
      <c r="F3" t="s" s="109">
        <v>28</v>
      </c>
      <c r="G3" t="s" s="109">
        <v>30</v>
      </c>
      <c r="H3" t="s" s="109">
        <v>32</v>
      </c>
      <c r="I3" t="s" s="109">
        <v>33</v>
      </c>
      <c r="J3" t="s" s="109">
        <v>39</v>
      </c>
      <c r="K3" t="s" s="109">
        <v>82</v>
      </c>
      <c r="L3" t="s" s="109">
        <v>37</v>
      </c>
      <c r="M3" s="107"/>
      <c r="N3" s="104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6"/>
    </row>
    <row r="4" ht="27" customHeight="1">
      <c r="A4" s="110">
        <v>1</v>
      </c>
      <c r="B4" s="111">
        <v>45017</v>
      </c>
      <c r="C4" t="s" s="112">
        <v>14</v>
      </c>
      <c r="D4" s="113"/>
      <c r="E4" s="114">
        <v>204</v>
      </c>
      <c r="F4" s="115"/>
      <c r="G4" s="115"/>
      <c r="H4" s="115"/>
      <c r="I4" s="115"/>
      <c r="J4" s="115"/>
      <c r="K4" s="115"/>
      <c r="L4" s="115"/>
      <c r="M4" s="116">
        <f>E4-SUM(F4:L4)</f>
        <v>204</v>
      </c>
      <c r="N4" s="104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6"/>
    </row>
    <row r="5" ht="27" customHeight="1">
      <c r="A5" s="110">
        <v>2</v>
      </c>
      <c r="B5" s="111"/>
      <c r="C5" t="s" s="112">
        <v>128</v>
      </c>
      <c r="D5" t="s" s="117">
        <v>84</v>
      </c>
      <c r="E5" s="116">
        <v>660</v>
      </c>
      <c r="F5" s="116"/>
      <c r="G5" s="116"/>
      <c r="H5" s="116"/>
      <c r="I5" s="116"/>
      <c r="J5" s="116"/>
      <c r="K5" s="116"/>
      <c r="L5" s="116"/>
      <c r="M5" s="116">
        <f>M4+E5-SUM(F5:L5)</f>
        <v>864</v>
      </c>
      <c r="N5" s="104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6"/>
    </row>
    <row r="6" ht="27" customHeight="1">
      <c r="A6" s="110">
        <v>3</v>
      </c>
      <c r="B6" s="111">
        <v>45410</v>
      </c>
      <c r="C6" t="s" s="112">
        <v>129</v>
      </c>
      <c r="D6" t="s" s="117">
        <v>89</v>
      </c>
      <c r="E6" s="116"/>
      <c r="F6" s="116">
        <v>300</v>
      </c>
      <c r="G6" s="116"/>
      <c r="H6" s="116"/>
      <c r="I6" s="116"/>
      <c r="J6" s="116"/>
      <c r="K6" s="116"/>
      <c r="L6" s="116"/>
      <c r="M6" s="116">
        <f>M5+E6-SUM(F6:L6)</f>
        <v>564</v>
      </c>
      <c r="N6" s="104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6"/>
    </row>
    <row r="7" ht="27" customHeight="1">
      <c r="A7" s="110">
        <v>4</v>
      </c>
      <c r="B7" s="111">
        <v>45058</v>
      </c>
      <c r="C7" t="s" s="112">
        <v>130</v>
      </c>
      <c r="D7" t="s" s="117">
        <v>131</v>
      </c>
      <c r="E7" s="116">
        <v>90000</v>
      </c>
      <c r="F7" s="116"/>
      <c r="G7" s="116"/>
      <c r="H7" s="116"/>
      <c r="I7" s="116"/>
      <c r="J7" s="116"/>
      <c r="K7" s="116"/>
      <c r="L7" s="116"/>
      <c r="M7" s="116">
        <f>M6+E7-SUM(F7:L7)</f>
        <v>90564</v>
      </c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6"/>
    </row>
    <row r="8" ht="27" customHeight="1">
      <c r="A8" s="110">
        <v>5</v>
      </c>
      <c r="B8" s="111">
        <v>45058</v>
      </c>
      <c r="C8" t="s" s="112">
        <v>132</v>
      </c>
      <c r="D8" t="s" s="117">
        <v>131</v>
      </c>
      <c r="E8" s="116">
        <v>50000</v>
      </c>
      <c r="F8" s="116"/>
      <c r="G8" s="116"/>
      <c r="H8" s="116"/>
      <c r="I8" s="116"/>
      <c r="J8" s="116"/>
      <c r="K8" s="116"/>
      <c r="L8" s="116"/>
      <c r="M8" s="116">
        <f>M7+E8-SUM(F8:L8)</f>
        <v>140564</v>
      </c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6"/>
    </row>
    <row r="9" ht="27" customHeight="1">
      <c r="A9" s="110">
        <v>6</v>
      </c>
      <c r="B9" s="111">
        <v>45424</v>
      </c>
      <c r="C9" t="s" s="112">
        <v>133</v>
      </c>
      <c r="D9" t="s" s="117">
        <v>84</v>
      </c>
      <c r="E9" s="116"/>
      <c r="F9" s="116"/>
      <c r="G9" s="116"/>
      <c r="H9" s="116">
        <v>660</v>
      </c>
      <c r="I9" s="116"/>
      <c r="J9" s="116"/>
      <c r="K9" s="116"/>
      <c r="L9" s="116"/>
      <c r="M9" s="116">
        <f>M8+E9-SUM(F9:L9)</f>
        <v>139904</v>
      </c>
      <c r="N9" s="104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6"/>
    </row>
    <row r="10" ht="27" customHeight="1">
      <c r="A10" s="110">
        <v>7</v>
      </c>
      <c r="B10" s="111">
        <v>45427</v>
      </c>
      <c r="C10" t="s" s="120">
        <v>88</v>
      </c>
      <c r="D10" t="s" s="117">
        <v>89</v>
      </c>
      <c r="E10" s="116"/>
      <c r="F10" s="116"/>
      <c r="G10" s="116">
        <v>2640</v>
      </c>
      <c r="H10" s="116"/>
      <c r="I10" s="116"/>
      <c r="J10" s="116"/>
      <c r="K10" s="116"/>
      <c r="L10" s="116"/>
      <c r="M10" s="116">
        <f>M9+E10-SUM(F10:L10)</f>
        <v>137264</v>
      </c>
      <c r="N10" s="104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6"/>
    </row>
    <row r="11" ht="27" customHeight="1">
      <c r="A11" s="110">
        <v>8</v>
      </c>
      <c r="B11" s="111">
        <v>45438</v>
      </c>
      <c r="C11" t="s" s="112">
        <v>134</v>
      </c>
      <c r="D11" t="s" s="117">
        <v>135</v>
      </c>
      <c r="E11" s="116"/>
      <c r="F11" s="116">
        <v>10</v>
      </c>
      <c r="G11" s="116"/>
      <c r="H11" s="116"/>
      <c r="I11" s="116"/>
      <c r="J11" s="116"/>
      <c r="K11" s="116"/>
      <c r="L11" s="116"/>
      <c r="M11" s="116">
        <f>M10+E11-SUM(F11:L11)</f>
        <v>137254</v>
      </c>
      <c r="N11" s="104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6"/>
    </row>
    <row r="12" ht="27" customHeight="1">
      <c r="A12" s="110">
        <v>9</v>
      </c>
      <c r="B12" s="111">
        <v>45445</v>
      </c>
      <c r="C12" t="s" s="112">
        <v>136</v>
      </c>
      <c r="D12" t="s" s="117">
        <v>89</v>
      </c>
      <c r="E12" s="116"/>
      <c r="F12" s="116">
        <v>2030</v>
      </c>
      <c r="G12" s="116"/>
      <c r="H12" s="116"/>
      <c r="I12" s="116"/>
      <c r="J12" s="116"/>
      <c r="K12" s="116"/>
      <c r="L12" s="116"/>
      <c r="M12" s="116">
        <f>M11+E12-SUM(F12:L12)</f>
        <v>135224</v>
      </c>
      <c r="N12" s="104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6"/>
    </row>
    <row r="13" ht="27" customHeight="1">
      <c r="A13" s="110">
        <v>10</v>
      </c>
      <c r="B13" s="111">
        <v>45445</v>
      </c>
      <c r="C13" t="s" s="112">
        <v>137</v>
      </c>
      <c r="D13" t="s" s="117">
        <v>89</v>
      </c>
      <c r="E13" s="116"/>
      <c r="F13" s="116">
        <v>1950</v>
      </c>
      <c r="G13" s="116"/>
      <c r="H13" s="116"/>
      <c r="I13" s="116"/>
      <c r="J13" s="116"/>
      <c r="K13" s="116"/>
      <c r="L13" s="116"/>
      <c r="M13" s="116">
        <f>M12+E13-SUM(F13:L13)</f>
        <v>133274</v>
      </c>
      <c r="N13" s="104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6"/>
    </row>
    <row r="14" ht="27" customHeight="1">
      <c r="A14" s="110">
        <v>11</v>
      </c>
      <c r="B14" s="111">
        <v>45445</v>
      </c>
      <c r="C14" t="s" s="112">
        <v>138</v>
      </c>
      <c r="D14" t="s" s="117">
        <v>89</v>
      </c>
      <c r="E14" s="116"/>
      <c r="F14" s="116">
        <v>1680</v>
      </c>
      <c r="G14" s="116"/>
      <c r="H14" s="115"/>
      <c r="I14" s="115"/>
      <c r="J14" s="115"/>
      <c r="K14" s="115"/>
      <c r="L14" s="118"/>
      <c r="M14" s="116">
        <f>M13+E14-SUM(F14:L14)</f>
        <v>131594</v>
      </c>
      <c r="N14" s="104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</row>
    <row r="15" ht="27" customHeight="1">
      <c r="A15" s="110">
        <v>12</v>
      </c>
      <c r="B15" s="111">
        <v>45445</v>
      </c>
      <c r="C15" t="s" s="112">
        <v>139</v>
      </c>
      <c r="D15" t="s" s="117">
        <v>89</v>
      </c>
      <c r="E15" s="116"/>
      <c r="F15" s="116">
        <v>1740</v>
      </c>
      <c r="G15" s="116"/>
      <c r="H15" s="116"/>
      <c r="I15" s="116"/>
      <c r="J15" s="116"/>
      <c r="K15" s="116"/>
      <c r="L15" s="116"/>
      <c r="M15" s="116">
        <f>M14+E15-SUM(F15:L15)</f>
        <v>129854</v>
      </c>
      <c r="N15" s="104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6"/>
    </row>
    <row r="16" ht="27" customHeight="1">
      <c r="A16" s="110">
        <v>13</v>
      </c>
      <c r="B16" s="111">
        <v>45445</v>
      </c>
      <c r="C16" t="s" s="112">
        <v>140</v>
      </c>
      <c r="D16" t="s" s="117">
        <v>89</v>
      </c>
      <c r="E16" s="116"/>
      <c r="F16" s="116">
        <v>1950</v>
      </c>
      <c r="G16" s="116"/>
      <c r="H16" s="116"/>
      <c r="I16" s="116"/>
      <c r="J16" s="116"/>
      <c r="K16" s="116"/>
      <c r="L16" s="116"/>
      <c r="M16" s="116">
        <f>M15+E16-SUM(F16:L16)</f>
        <v>127904</v>
      </c>
      <c r="N16" s="104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6"/>
    </row>
    <row r="17" ht="27" customHeight="1">
      <c r="A17" s="110">
        <v>14</v>
      </c>
      <c r="B17" s="111"/>
      <c r="C17" t="s" s="120">
        <v>141</v>
      </c>
      <c r="D17" s="113"/>
      <c r="E17" s="116">
        <v>3000</v>
      </c>
      <c r="F17" s="116"/>
      <c r="G17" s="116"/>
      <c r="H17" s="116"/>
      <c r="I17" s="116"/>
      <c r="J17" s="116"/>
      <c r="K17" s="116"/>
      <c r="L17" s="116"/>
      <c r="M17" s="116">
        <f>M16+E17-SUM(F17:L17)</f>
        <v>130904</v>
      </c>
      <c r="N17" s="104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6"/>
    </row>
    <row r="18" ht="27" customHeight="1">
      <c r="A18" s="110">
        <v>15</v>
      </c>
      <c r="B18" s="111"/>
      <c r="C18" t="s" s="112">
        <v>128</v>
      </c>
      <c r="D18" t="s" s="117">
        <v>118</v>
      </c>
      <c r="E18" s="116">
        <v>2310</v>
      </c>
      <c r="F18" s="116"/>
      <c r="G18" s="116"/>
      <c r="H18" s="116"/>
      <c r="I18" s="116"/>
      <c r="J18" s="116"/>
      <c r="K18" s="116"/>
      <c r="L18" s="116"/>
      <c r="M18" s="116">
        <f>M17+E18-SUM(F18:L18)</f>
        <v>133214</v>
      </c>
      <c r="N18" s="104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6"/>
    </row>
    <row r="19" ht="27" customHeight="1">
      <c r="A19" s="110">
        <v>16</v>
      </c>
      <c r="B19" s="111">
        <v>45472</v>
      </c>
      <c r="C19" t="s" s="112">
        <v>142</v>
      </c>
      <c r="D19" t="s" s="117">
        <v>143</v>
      </c>
      <c r="E19" s="114"/>
      <c r="F19" s="116">
        <v>2000</v>
      </c>
      <c r="G19" s="116"/>
      <c r="H19" s="116"/>
      <c r="I19" s="116"/>
      <c r="J19" s="116"/>
      <c r="K19" s="116"/>
      <c r="L19" s="116"/>
      <c r="M19" s="116">
        <f>M18+E19-SUM(F19:L19)</f>
        <v>131214</v>
      </c>
      <c r="N19" s="104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6"/>
    </row>
    <row r="20" ht="27" customHeight="1">
      <c r="A20" s="110">
        <v>17</v>
      </c>
      <c r="B20" s="111">
        <v>45845</v>
      </c>
      <c r="C20" t="s" s="112">
        <v>144</v>
      </c>
      <c r="D20" t="s" s="117">
        <v>135</v>
      </c>
      <c r="E20" s="114"/>
      <c r="F20" s="116">
        <v>859</v>
      </c>
      <c r="G20" s="116"/>
      <c r="H20" s="116"/>
      <c r="I20" s="116"/>
      <c r="J20" s="116"/>
      <c r="K20" s="116"/>
      <c r="L20" s="116"/>
      <c r="M20" s="116">
        <f>M19+E20-SUM(F20:L20)</f>
        <v>130355</v>
      </c>
      <c r="N20" s="104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6"/>
    </row>
    <row r="21" ht="27" customHeight="1">
      <c r="A21" s="110">
        <v>18</v>
      </c>
      <c r="B21" s="111">
        <v>45864</v>
      </c>
      <c r="C21" t="s" s="112">
        <v>88</v>
      </c>
      <c r="D21" t="s" s="117">
        <v>89</v>
      </c>
      <c r="E21" s="116"/>
      <c r="F21" s="116"/>
      <c r="G21" s="116">
        <v>1320</v>
      </c>
      <c r="H21" s="116"/>
      <c r="I21" s="116"/>
      <c r="J21" s="116"/>
      <c r="K21" s="116"/>
      <c r="L21" s="116"/>
      <c r="M21" s="116">
        <f>M20+E21-SUM(F21:L21)</f>
        <v>129035</v>
      </c>
      <c r="N21" s="104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6"/>
    </row>
    <row r="22" ht="27" customHeight="1">
      <c r="A22" s="110">
        <v>19</v>
      </c>
      <c r="B22" s="111">
        <v>45887</v>
      </c>
      <c r="C22" t="s" s="112">
        <v>145</v>
      </c>
      <c r="D22" t="s" s="117">
        <v>86</v>
      </c>
      <c r="E22" s="116"/>
      <c r="F22" s="116"/>
      <c r="G22" s="116"/>
      <c r="H22" s="116"/>
      <c r="I22" s="116">
        <v>330</v>
      </c>
      <c r="J22" s="116"/>
      <c r="K22" s="116"/>
      <c r="L22" s="116"/>
      <c r="M22" s="116">
        <f>M21+E22-SUM(F22:L22)</f>
        <v>128705</v>
      </c>
      <c r="N22" s="104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6"/>
    </row>
    <row r="23" ht="27" customHeight="1">
      <c r="A23" s="110">
        <v>20</v>
      </c>
      <c r="B23" s="111">
        <v>45901</v>
      </c>
      <c r="C23" t="s" s="112">
        <v>146</v>
      </c>
      <c r="D23" t="s" s="117">
        <v>135</v>
      </c>
      <c r="E23" s="116"/>
      <c r="F23" s="116">
        <v>997</v>
      </c>
      <c r="G23" s="116"/>
      <c r="H23" s="116"/>
      <c r="I23" s="116"/>
      <c r="J23" s="116"/>
      <c r="K23" s="116"/>
      <c r="L23" s="116"/>
      <c r="M23" s="116">
        <f>M22+E23-SUM(F23:L23)</f>
        <v>127708</v>
      </c>
      <c r="N23" s="104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6"/>
    </row>
    <row r="24" ht="27" customHeight="1">
      <c r="A24" s="110">
        <v>21</v>
      </c>
      <c r="B24" s="111">
        <v>45901</v>
      </c>
      <c r="C24" t="s" s="112">
        <v>113</v>
      </c>
      <c r="D24" t="s" s="117">
        <v>135</v>
      </c>
      <c r="E24" s="116"/>
      <c r="F24" s="116">
        <v>140</v>
      </c>
      <c r="G24" s="116"/>
      <c r="H24" s="121"/>
      <c r="I24" s="121"/>
      <c r="J24" s="121"/>
      <c r="K24" s="121"/>
      <c r="L24" s="121"/>
      <c r="M24" s="116">
        <f>M23+E24-SUM(F24:L24)</f>
        <v>127568</v>
      </c>
      <c r="N24" s="104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t="s" s="122">
        <v>108</v>
      </c>
    </row>
    <row r="25" ht="39" customHeight="1">
      <c r="A25" s="110">
        <v>22</v>
      </c>
      <c r="B25" s="111">
        <v>45908</v>
      </c>
      <c r="C25" t="s" s="112">
        <v>147</v>
      </c>
      <c r="D25" t="s" s="117">
        <v>135</v>
      </c>
      <c r="E25" s="114"/>
      <c r="F25" s="116">
        <v>280</v>
      </c>
      <c r="G25" s="116"/>
      <c r="H25" s="116"/>
      <c r="I25" s="116"/>
      <c r="J25" s="116"/>
      <c r="K25" s="116"/>
      <c r="L25" s="116"/>
      <c r="M25" s="116">
        <f>M24+E25-SUM(F25:L25)</f>
        <v>127288</v>
      </c>
      <c r="N25" s="104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6"/>
    </row>
    <row r="26" ht="39" customHeight="1">
      <c r="A26" s="110">
        <v>23</v>
      </c>
      <c r="B26" s="111">
        <v>45908</v>
      </c>
      <c r="C26" t="s" s="112">
        <v>146</v>
      </c>
      <c r="D26" t="s" s="117">
        <v>135</v>
      </c>
      <c r="E26" s="116"/>
      <c r="F26" s="116">
        <v>1460</v>
      </c>
      <c r="G26" s="121"/>
      <c r="H26" s="116"/>
      <c r="I26" s="116"/>
      <c r="J26" s="116"/>
      <c r="K26" s="116"/>
      <c r="L26" s="116"/>
      <c r="M26" s="116">
        <f>M25+E26-SUM(F26:L26)</f>
        <v>125828</v>
      </c>
      <c r="N26" s="104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6"/>
    </row>
    <row r="27" ht="37.15" customHeight="1">
      <c r="A27" s="110">
        <v>24</v>
      </c>
      <c r="B27" s="111">
        <v>45920</v>
      </c>
      <c r="C27" t="s" s="112">
        <v>88</v>
      </c>
      <c r="D27" t="s" s="117">
        <v>89</v>
      </c>
      <c r="E27" s="116"/>
      <c r="F27" s="116"/>
      <c r="G27" s="132">
        <v>3036</v>
      </c>
      <c r="H27" s="116"/>
      <c r="I27" s="116"/>
      <c r="J27" s="116"/>
      <c r="K27" s="116"/>
      <c r="L27" s="116"/>
      <c r="M27" s="116">
        <f>M26+E27-SUM(F27:L27)</f>
        <v>122792</v>
      </c>
      <c r="N27" s="104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6"/>
    </row>
    <row r="28" ht="37.15" customHeight="1">
      <c r="A28" s="110">
        <v>25</v>
      </c>
      <c r="B28" s="111">
        <v>45929</v>
      </c>
      <c r="C28" t="s" s="112">
        <v>144</v>
      </c>
      <c r="D28" t="s" s="117">
        <v>135</v>
      </c>
      <c r="E28" s="116"/>
      <c r="F28" s="116">
        <v>1483</v>
      </c>
      <c r="G28" s="116"/>
      <c r="H28" s="116"/>
      <c r="I28" s="116"/>
      <c r="J28" s="116"/>
      <c r="K28" s="115"/>
      <c r="L28" s="118"/>
      <c r="M28" s="116">
        <f>M27+E28-SUM(F28:L28)</f>
        <v>121309</v>
      </c>
      <c r="N28" s="104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</row>
    <row r="29" ht="37.15" customHeight="1">
      <c r="A29" s="110">
        <v>26</v>
      </c>
      <c r="B29" s="111"/>
      <c r="C29" t="s" s="112">
        <v>148</v>
      </c>
      <c r="D29" t="s" s="117">
        <v>89</v>
      </c>
      <c r="E29" s="114">
        <v>4500</v>
      </c>
      <c r="F29" s="116"/>
      <c r="G29" s="116"/>
      <c r="H29" s="116"/>
      <c r="I29" s="116"/>
      <c r="J29" s="116"/>
      <c r="K29" s="116"/>
      <c r="L29" s="116"/>
      <c r="M29" s="116">
        <f>M28+E29-SUM(F29:L29)</f>
        <v>125809</v>
      </c>
      <c r="N29" s="104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6"/>
    </row>
    <row r="30" ht="37.15" customHeight="1">
      <c r="A30" s="110">
        <v>27</v>
      </c>
      <c r="B30" s="111">
        <v>45936</v>
      </c>
      <c r="C30" t="s" s="112">
        <v>149</v>
      </c>
      <c r="D30" t="s" s="117">
        <v>135</v>
      </c>
      <c r="E30" s="114"/>
      <c r="F30" s="116">
        <v>1118</v>
      </c>
      <c r="G30" s="116"/>
      <c r="H30" s="116"/>
      <c r="I30" s="116"/>
      <c r="J30" s="116"/>
      <c r="K30" s="116"/>
      <c r="L30" s="116"/>
      <c r="M30" s="116">
        <f>M29+E30-SUM(F30:L30)</f>
        <v>124691</v>
      </c>
      <c r="N30" s="104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6"/>
    </row>
    <row r="31" ht="37.15" customHeight="1">
      <c r="A31" s="110">
        <v>28</v>
      </c>
      <c r="B31" s="111">
        <v>45942</v>
      </c>
      <c r="C31" t="s" s="112">
        <v>149</v>
      </c>
      <c r="D31" t="s" s="117">
        <v>86</v>
      </c>
      <c r="E31" s="116"/>
      <c r="F31" s="116">
        <v>3672</v>
      </c>
      <c r="G31" s="116"/>
      <c r="H31" s="116"/>
      <c r="I31" s="116"/>
      <c r="J31" s="116"/>
      <c r="K31" s="116"/>
      <c r="L31" s="116"/>
      <c r="M31" s="116">
        <f>M30+E31-SUM(F31:L31)</f>
        <v>121019</v>
      </c>
      <c r="N31" s="104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6"/>
    </row>
    <row r="32" ht="37.15" customHeight="1">
      <c r="A32" s="110">
        <v>29</v>
      </c>
      <c r="B32" s="111">
        <v>45943</v>
      </c>
      <c r="C32" t="s" s="112">
        <v>150</v>
      </c>
      <c r="D32" t="s" s="117">
        <v>106</v>
      </c>
      <c r="E32" s="114"/>
      <c r="F32" s="116">
        <v>350</v>
      </c>
      <c r="G32" s="116"/>
      <c r="H32" s="116"/>
      <c r="I32" s="116"/>
      <c r="J32" s="116"/>
      <c r="K32" s="116"/>
      <c r="L32" s="116"/>
      <c r="M32" s="116">
        <f>M31+E32-SUM(F32:L32)</f>
        <v>120669</v>
      </c>
      <c r="N32" s="104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6"/>
    </row>
    <row r="33" ht="37.15" customHeight="1">
      <c r="A33" s="110">
        <v>30</v>
      </c>
      <c r="B33" s="111">
        <v>45943</v>
      </c>
      <c r="C33" t="s" s="112">
        <v>149</v>
      </c>
      <c r="D33" t="s" s="117">
        <v>135</v>
      </c>
      <c r="E33" s="116"/>
      <c r="F33" s="116">
        <v>1140</v>
      </c>
      <c r="G33" s="116"/>
      <c r="H33" s="116"/>
      <c r="I33" s="116"/>
      <c r="J33" s="116"/>
      <c r="K33" s="116"/>
      <c r="L33" s="116"/>
      <c r="M33" s="116">
        <f>M32+E33-SUM(F33:L33)</f>
        <v>119529</v>
      </c>
      <c r="N33" s="104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6"/>
    </row>
    <row r="34" ht="37.15" customHeight="1">
      <c r="A34" s="110">
        <v>31</v>
      </c>
      <c r="B34" s="111">
        <v>45943</v>
      </c>
      <c r="C34" t="s" s="112">
        <v>151</v>
      </c>
      <c r="D34" t="s" s="117">
        <v>86</v>
      </c>
      <c r="E34" s="116"/>
      <c r="F34" s="116"/>
      <c r="G34" s="116"/>
      <c r="H34" s="116">
        <v>548</v>
      </c>
      <c r="I34" s="116"/>
      <c r="J34" s="116"/>
      <c r="K34" s="116"/>
      <c r="L34" s="116"/>
      <c r="M34" s="116">
        <f>M33+E34-SUM(F34:L34)</f>
        <v>118981</v>
      </c>
      <c r="N34" s="104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6"/>
    </row>
    <row r="35" ht="37.15" customHeight="1">
      <c r="A35" s="110">
        <v>32</v>
      </c>
      <c r="B35" s="111">
        <v>45944</v>
      </c>
      <c r="C35" t="s" s="112">
        <v>152</v>
      </c>
      <c r="D35" t="s" s="117">
        <v>86</v>
      </c>
      <c r="E35" s="114"/>
      <c r="F35" s="116">
        <v>298</v>
      </c>
      <c r="G35" s="116"/>
      <c r="H35" s="115"/>
      <c r="I35" s="115"/>
      <c r="J35" s="116"/>
      <c r="K35" s="116"/>
      <c r="L35" s="116"/>
      <c r="M35" s="116">
        <f>M34+E35-SUM(F35:L35)</f>
        <v>118683</v>
      </c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</row>
    <row r="36" ht="37.15" customHeight="1">
      <c r="A36" s="110">
        <v>33</v>
      </c>
      <c r="B36" s="111"/>
      <c r="C36" t="s" s="112">
        <v>153</v>
      </c>
      <c r="D36" t="s" s="117">
        <v>89</v>
      </c>
      <c r="E36" s="116">
        <v>78000</v>
      </c>
      <c r="F36" s="116"/>
      <c r="G36" s="116"/>
      <c r="H36" s="115"/>
      <c r="I36" s="115"/>
      <c r="J36" s="116"/>
      <c r="K36" s="116"/>
      <c r="L36" s="116"/>
      <c r="M36" s="116">
        <f>M35+E36-SUM(F36:L36)</f>
        <v>196683</v>
      </c>
      <c r="N36" s="104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6"/>
    </row>
    <row r="37" ht="37.15" customHeight="1">
      <c r="A37" s="110">
        <v>34</v>
      </c>
      <c r="B37" s="111"/>
      <c r="C37" t="s" s="112">
        <v>154</v>
      </c>
      <c r="D37" t="s" s="117">
        <v>89</v>
      </c>
      <c r="E37" s="116">
        <v>50000</v>
      </c>
      <c r="F37" s="116"/>
      <c r="G37" s="116"/>
      <c r="H37" s="116"/>
      <c r="I37" s="116"/>
      <c r="J37" s="116"/>
      <c r="K37" s="116"/>
      <c r="L37" s="116"/>
      <c r="M37" s="116">
        <f>M36+E37-SUM(F37:L37)</f>
        <v>246683</v>
      </c>
      <c r="N37" s="104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6"/>
    </row>
    <row r="38" ht="37.15" customHeight="1">
      <c r="A38" s="110">
        <v>35</v>
      </c>
      <c r="B38" s="111"/>
      <c r="C38" t="s" s="112">
        <v>155</v>
      </c>
      <c r="D38" t="s" s="117">
        <v>104</v>
      </c>
      <c r="E38" s="116">
        <v>5000</v>
      </c>
      <c r="F38" s="116"/>
      <c r="G38" s="116"/>
      <c r="H38" s="116"/>
      <c r="I38" s="116"/>
      <c r="J38" s="116"/>
      <c r="K38" s="116"/>
      <c r="L38" s="116"/>
      <c r="M38" s="116">
        <f>M37+E38-SUM(F38:L38)</f>
        <v>251683</v>
      </c>
      <c r="N38" s="104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6"/>
    </row>
    <row r="39" ht="37.15" customHeight="1">
      <c r="A39" s="110">
        <v>36</v>
      </c>
      <c r="B39" s="111"/>
      <c r="C39" t="s" s="112">
        <v>156</v>
      </c>
      <c r="D39" t="s" s="117">
        <v>104</v>
      </c>
      <c r="E39" s="116">
        <v>2990</v>
      </c>
      <c r="F39" s="116"/>
      <c r="G39" s="116"/>
      <c r="H39" s="116"/>
      <c r="I39" s="116"/>
      <c r="J39" s="116"/>
      <c r="K39" s="116"/>
      <c r="L39" s="116"/>
      <c r="M39" s="116">
        <f>M38+E39-SUM(F39:L39)</f>
        <v>254673</v>
      </c>
      <c r="N39" s="104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6"/>
    </row>
    <row r="40" ht="37.15" customHeight="1">
      <c r="A40" s="110">
        <v>37</v>
      </c>
      <c r="B40" s="111">
        <v>45944</v>
      </c>
      <c r="C40" t="s" s="112">
        <v>157</v>
      </c>
      <c r="D40" t="s" s="117">
        <v>89</v>
      </c>
      <c r="E40" s="114"/>
      <c r="F40" s="116">
        <v>2000</v>
      </c>
      <c r="G40" s="116"/>
      <c r="H40" s="116"/>
      <c r="I40" s="116"/>
      <c r="J40" s="116"/>
      <c r="K40" s="116"/>
      <c r="L40" s="116"/>
      <c r="M40" s="116">
        <f>M39+E40-SUM(F40:L40)</f>
        <v>252673</v>
      </c>
      <c r="N40" s="104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6"/>
    </row>
    <row r="41" ht="37.15" customHeight="1">
      <c r="A41" s="110">
        <v>38</v>
      </c>
      <c r="B41" s="111">
        <v>45957</v>
      </c>
      <c r="C41" t="s" s="112">
        <v>158</v>
      </c>
      <c r="D41" t="s" s="117">
        <v>89</v>
      </c>
      <c r="E41" s="114"/>
      <c r="F41" s="116">
        <v>23400</v>
      </c>
      <c r="G41" s="116"/>
      <c r="H41" s="115"/>
      <c r="I41" s="115"/>
      <c r="J41" s="116"/>
      <c r="K41" s="116"/>
      <c r="L41" s="116"/>
      <c r="M41" s="116">
        <f>M40+E41-SUM(F41:L41)</f>
        <v>229273</v>
      </c>
      <c r="N41" s="104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</row>
    <row r="42" ht="37.15" customHeight="1">
      <c r="A42" s="110">
        <v>39</v>
      </c>
      <c r="B42" s="111">
        <v>45957</v>
      </c>
      <c r="C42" t="s" s="112">
        <v>159</v>
      </c>
      <c r="D42" t="s" s="117">
        <v>89</v>
      </c>
      <c r="E42" s="116"/>
      <c r="F42" s="116">
        <v>600</v>
      </c>
      <c r="G42" s="116"/>
      <c r="H42" s="116"/>
      <c r="I42" s="116"/>
      <c r="J42" s="116"/>
      <c r="K42" s="116"/>
      <c r="L42" s="116"/>
      <c r="M42" s="116">
        <f>M41+E42-SUM(F42:L42)</f>
        <v>228673</v>
      </c>
      <c r="N42" s="104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6"/>
    </row>
    <row r="43" ht="37.15" customHeight="1">
      <c r="A43" s="110">
        <v>40</v>
      </c>
      <c r="B43" s="111">
        <v>45960</v>
      </c>
      <c r="C43" t="s" s="112">
        <v>160</v>
      </c>
      <c r="D43" t="s" s="117">
        <v>89</v>
      </c>
      <c r="E43" s="116"/>
      <c r="F43" s="116">
        <v>1620</v>
      </c>
      <c r="G43" s="121"/>
      <c r="H43" s="116"/>
      <c r="I43" s="116"/>
      <c r="J43" s="116"/>
      <c r="K43" s="116"/>
      <c r="L43" s="116"/>
      <c r="M43" s="116">
        <f>M42+E43-SUM(F43:L43)</f>
        <v>227053</v>
      </c>
      <c r="N43" s="104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6"/>
    </row>
    <row r="44" ht="37.15" customHeight="1">
      <c r="A44" s="110">
        <v>41</v>
      </c>
      <c r="B44" s="111">
        <v>45987</v>
      </c>
      <c r="C44" t="s" s="112">
        <v>88</v>
      </c>
      <c r="D44" t="s" s="117">
        <v>89</v>
      </c>
      <c r="E44" s="116"/>
      <c r="F44" s="116"/>
      <c r="G44" s="132">
        <v>5775</v>
      </c>
      <c r="H44" s="116"/>
      <c r="I44" s="116"/>
      <c r="J44" s="116"/>
      <c r="K44" s="116"/>
      <c r="L44" s="116"/>
      <c r="M44" s="116">
        <f>M43+E44-SUM(F44:L44)</f>
        <v>221278</v>
      </c>
      <c r="N44" s="104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6"/>
    </row>
    <row r="45" ht="37.15" customHeight="1">
      <c r="A45" s="110">
        <v>42</v>
      </c>
      <c r="B45" s="111">
        <v>45697</v>
      </c>
      <c r="C45" t="s" s="112">
        <v>161</v>
      </c>
      <c r="D45" t="s" s="117">
        <v>86</v>
      </c>
      <c r="E45" s="116"/>
      <c r="F45" s="116">
        <v>680</v>
      </c>
      <c r="G45" s="116"/>
      <c r="H45" s="116"/>
      <c r="I45" s="116"/>
      <c r="J45" s="116"/>
      <c r="K45" s="116"/>
      <c r="L45" s="116"/>
      <c r="M45" s="116">
        <f>M44+E45-SUM(F45:L45)</f>
        <v>220598</v>
      </c>
      <c r="N45" s="104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6"/>
    </row>
    <row r="46" ht="37.15" customHeight="1">
      <c r="A46" s="110">
        <v>43</v>
      </c>
      <c r="B46" s="111">
        <v>45720</v>
      </c>
      <c r="C46" t="s" s="112">
        <v>162</v>
      </c>
      <c r="D46" t="s" s="117">
        <v>104</v>
      </c>
      <c r="E46" s="114"/>
      <c r="F46" s="116"/>
      <c r="G46" s="116"/>
      <c r="H46" s="116"/>
      <c r="I46" s="116">
        <v>2811</v>
      </c>
      <c r="J46" s="116"/>
      <c r="K46" s="116"/>
      <c r="L46" s="116"/>
      <c r="M46" s="116">
        <f>M45+E46-SUM(F46:L46)</f>
        <v>217787</v>
      </c>
      <c r="N46" s="104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6"/>
    </row>
    <row r="47" ht="37.15" customHeight="1">
      <c r="A47" s="110">
        <v>44</v>
      </c>
      <c r="B47" s="111">
        <v>45723</v>
      </c>
      <c r="C47" t="s" s="112">
        <v>163</v>
      </c>
      <c r="D47" t="s" s="117">
        <v>164</v>
      </c>
      <c r="E47" s="114"/>
      <c r="F47" s="116">
        <v>2417</v>
      </c>
      <c r="G47" s="116"/>
      <c r="H47" s="116"/>
      <c r="I47" s="116"/>
      <c r="J47" s="116"/>
      <c r="K47" s="116"/>
      <c r="L47" s="116"/>
      <c r="M47" s="116">
        <f>M46+E47-SUM(F47:L47)</f>
        <v>215370</v>
      </c>
      <c r="N47" s="104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6"/>
    </row>
    <row r="48" ht="37.15" customHeight="1">
      <c r="A48" s="110">
        <v>45</v>
      </c>
      <c r="B48" s="111">
        <v>45724</v>
      </c>
      <c r="C48" t="s" s="112">
        <v>165</v>
      </c>
      <c r="D48" t="s" s="117">
        <v>89</v>
      </c>
      <c r="E48" s="116">
        <v>60000</v>
      </c>
      <c r="F48" s="116"/>
      <c r="G48" s="116"/>
      <c r="H48" s="116"/>
      <c r="I48" s="116"/>
      <c r="J48" s="116"/>
      <c r="K48" s="116"/>
      <c r="L48" s="116"/>
      <c r="M48" s="116">
        <f>M47+E48-SUM(F48:L48)</f>
        <v>275370</v>
      </c>
      <c r="N48" s="104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6"/>
    </row>
    <row r="49" ht="37.15" customHeight="1">
      <c r="A49" s="110">
        <v>46</v>
      </c>
      <c r="B49" s="111">
        <v>45724</v>
      </c>
      <c r="C49" t="s" s="112">
        <v>166</v>
      </c>
      <c r="D49" t="s" s="117">
        <v>89</v>
      </c>
      <c r="E49" s="116"/>
      <c r="F49" s="116">
        <v>12760</v>
      </c>
      <c r="G49" s="116"/>
      <c r="H49" s="116"/>
      <c r="I49" s="116"/>
      <c r="J49" s="116"/>
      <c r="K49" s="116"/>
      <c r="L49" s="116"/>
      <c r="M49" s="116">
        <f>M48+E49-SUM(F49:L49)</f>
        <v>262610</v>
      </c>
      <c r="N49" s="104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6"/>
    </row>
    <row r="50" ht="37.15" customHeight="1">
      <c r="A50" s="110">
        <v>47</v>
      </c>
      <c r="B50" s="111">
        <v>45726</v>
      </c>
      <c r="C50" t="s" s="112">
        <v>167</v>
      </c>
      <c r="D50" t="s" s="117">
        <v>89</v>
      </c>
      <c r="E50" s="116"/>
      <c r="F50" s="116">
        <v>80310</v>
      </c>
      <c r="G50" s="116"/>
      <c r="H50" s="116"/>
      <c r="I50" s="116"/>
      <c r="J50" s="116"/>
      <c r="K50" s="116"/>
      <c r="L50" s="116"/>
      <c r="M50" s="116">
        <f>M49+E50-SUM(F50:L50)</f>
        <v>182300</v>
      </c>
      <c r="N50" s="104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6"/>
    </row>
    <row r="51" ht="37.15" customHeight="1">
      <c r="A51" s="110">
        <v>48</v>
      </c>
      <c r="B51" s="111">
        <v>45726</v>
      </c>
      <c r="C51" t="s" s="112">
        <v>168</v>
      </c>
      <c r="D51" t="s" s="117">
        <v>89</v>
      </c>
      <c r="E51" s="116"/>
      <c r="F51" s="116">
        <v>81450</v>
      </c>
      <c r="G51" s="116"/>
      <c r="H51" s="116"/>
      <c r="I51" s="116"/>
      <c r="J51" s="116"/>
      <c r="K51" s="116"/>
      <c r="L51" s="116"/>
      <c r="M51" s="116">
        <f>M50+E51-SUM(F51:L51)</f>
        <v>100850</v>
      </c>
      <c r="N51" s="104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6"/>
    </row>
    <row r="52" ht="37.15" customHeight="1">
      <c r="A52" s="110">
        <v>49</v>
      </c>
      <c r="B52" s="111">
        <v>45726</v>
      </c>
      <c r="C52" t="s" s="112">
        <v>169</v>
      </c>
      <c r="D52" t="s" s="117">
        <v>89</v>
      </c>
      <c r="E52" s="114"/>
      <c r="F52" s="116">
        <v>275</v>
      </c>
      <c r="G52" s="116"/>
      <c r="H52" s="116"/>
      <c r="I52" s="116"/>
      <c r="J52" s="116"/>
      <c r="K52" s="116"/>
      <c r="L52" s="116"/>
      <c r="M52" s="116">
        <f>M51+E52-SUM(F52:L52)</f>
        <v>100575</v>
      </c>
      <c r="N52" s="104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6"/>
    </row>
    <row r="53" ht="37.15" customHeight="1">
      <c r="A53" s="110">
        <v>50</v>
      </c>
      <c r="B53" s="111">
        <v>45726</v>
      </c>
      <c r="C53" t="s" s="112">
        <v>170</v>
      </c>
      <c r="D53" t="s" s="117">
        <v>104</v>
      </c>
      <c r="E53" s="116"/>
      <c r="F53" s="116">
        <v>6500</v>
      </c>
      <c r="G53" s="116"/>
      <c r="H53" s="116"/>
      <c r="I53" s="116"/>
      <c r="J53" s="116"/>
      <c r="K53" s="116"/>
      <c r="L53" s="116"/>
      <c r="M53" s="116">
        <f>M52+E53-SUM(F53:L53)</f>
        <v>94075</v>
      </c>
      <c r="N53" s="104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6"/>
    </row>
    <row r="54" ht="37.15" customHeight="1">
      <c r="A54" s="110">
        <v>51</v>
      </c>
      <c r="B54" s="111">
        <v>45726</v>
      </c>
      <c r="C54" t="s" s="112">
        <v>171</v>
      </c>
      <c r="D54" t="s" s="117">
        <v>104</v>
      </c>
      <c r="E54" s="116"/>
      <c r="F54" s="116">
        <v>6500</v>
      </c>
      <c r="G54" s="116"/>
      <c r="H54" s="116"/>
      <c r="I54" s="116"/>
      <c r="J54" s="116"/>
      <c r="K54" s="116"/>
      <c r="L54" s="116"/>
      <c r="M54" s="116">
        <f>M53+E54-SUM(F54:L54)</f>
        <v>87575</v>
      </c>
      <c r="N54" s="104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6"/>
    </row>
    <row r="55" ht="37.15" customHeight="1">
      <c r="A55" s="110">
        <v>52</v>
      </c>
      <c r="B55" s="111">
        <v>45726</v>
      </c>
      <c r="C55" t="s" s="112">
        <v>172</v>
      </c>
      <c r="D55" t="s" s="117">
        <v>118</v>
      </c>
      <c r="E55" s="116"/>
      <c r="F55" s="116">
        <v>6500</v>
      </c>
      <c r="G55" s="116"/>
      <c r="H55" s="116"/>
      <c r="I55" s="116"/>
      <c r="J55" s="116"/>
      <c r="K55" s="116"/>
      <c r="L55" s="116"/>
      <c r="M55" s="116">
        <f>M54+E55-SUM(F55:L55)</f>
        <v>81075</v>
      </c>
      <c r="N55" s="104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6"/>
    </row>
    <row r="56" ht="37.15" customHeight="1">
      <c r="A56" s="110">
        <v>53</v>
      </c>
      <c r="B56" s="111">
        <v>45745</v>
      </c>
      <c r="C56" t="s" s="112">
        <v>173</v>
      </c>
      <c r="D56" t="s" s="117">
        <v>89</v>
      </c>
      <c r="E56" s="116"/>
      <c r="F56" s="116">
        <v>220</v>
      </c>
      <c r="G56" s="116"/>
      <c r="H56" s="116"/>
      <c r="I56" s="116"/>
      <c r="J56" s="116"/>
      <c r="K56" s="116"/>
      <c r="L56" s="116"/>
      <c r="M56" s="116">
        <f>M55+E56-SUM(F56:L56)</f>
        <v>80855</v>
      </c>
      <c r="N56" s="104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6"/>
    </row>
    <row r="57" ht="37.15" customHeight="1">
      <c r="A57" s="110">
        <v>54</v>
      </c>
      <c r="B57" s="111">
        <v>45746</v>
      </c>
      <c r="C57" t="s" s="112">
        <v>174</v>
      </c>
      <c r="D57" t="s" s="117">
        <v>164</v>
      </c>
      <c r="E57" s="116"/>
      <c r="F57" s="116"/>
      <c r="G57" s="116"/>
      <c r="H57" s="116"/>
      <c r="I57" s="116">
        <v>545</v>
      </c>
      <c r="J57" s="116"/>
      <c r="K57" s="116"/>
      <c r="L57" s="116"/>
      <c r="M57" s="116">
        <f>M56+E57-SUM(F57:L57)</f>
        <v>80310</v>
      </c>
      <c r="N57" s="104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6"/>
    </row>
    <row r="58" ht="37.15" customHeight="1">
      <c r="A58" s="110">
        <v>55</v>
      </c>
      <c r="B58" s="111">
        <v>45747</v>
      </c>
      <c r="C58" t="s" s="112">
        <v>175</v>
      </c>
      <c r="D58" t="s" s="117">
        <v>89</v>
      </c>
      <c r="E58" s="116"/>
      <c r="F58" s="116"/>
      <c r="G58" s="116"/>
      <c r="H58" s="116">
        <v>8465</v>
      </c>
      <c r="I58" s="116"/>
      <c r="J58" s="116"/>
      <c r="K58" s="116"/>
      <c r="L58" s="116"/>
      <c r="M58" s="116">
        <f>M57+E58-SUM(F58:L58)</f>
        <v>71845</v>
      </c>
      <c r="N58" s="104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6"/>
    </row>
    <row r="59" ht="37.15" customHeight="1">
      <c r="A59" s="110">
        <v>56</v>
      </c>
      <c r="B59" s="111">
        <v>45749</v>
      </c>
      <c r="C59" t="s" s="112">
        <v>88</v>
      </c>
      <c r="D59" t="s" s="117">
        <v>89</v>
      </c>
      <c r="E59" s="116"/>
      <c r="F59" s="116">
        <v>16786</v>
      </c>
      <c r="G59" s="116"/>
      <c r="H59" s="116"/>
      <c r="I59" s="116"/>
      <c r="J59" s="116"/>
      <c r="K59" s="116"/>
      <c r="L59" s="116"/>
      <c r="M59" s="116">
        <f>M58+E59-SUM(F59:L59)</f>
        <v>55059</v>
      </c>
      <c r="N59" s="104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6"/>
    </row>
    <row r="60" ht="37.15" customHeight="1">
      <c r="A60" s="115"/>
      <c r="B60" s="111"/>
      <c r="C60" s="123"/>
      <c r="D60" s="113"/>
      <c r="E60" s="116"/>
      <c r="F60" s="116"/>
      <c r="G60" s="116"/>
      <c r="H60" s="116"/>
      <c r="I60" s="116"/>
      <c r="J60" s="116"/>
      <c r="K60" s="116"/>
      <c r="L60" s="116"/>
      <c r="M60" s="116"/>
      <c r="N60" s="104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6"/>
    </row>
    <row r="61" ht="27" customHeight="1">
      <c r="A61" s="115"/>
      <c r="B61" s="115"/>
      <c r="C61" t="s" s="120">
        <v>121</v>
      </c>
      <c r="D61" s="113"/>
      <c r="E61" s="116">
        <f>SUM(E4:E60)</f>
        <v>346664</v>
      </c>
      <c r="F61" s="116">
        <f>SUM(F4:F60)</f>
        <v>265475</v>
      </c>
      <c r="G61" s="116">
        <f>SUM(G4:G60)</f>
        <v>12771</v>
      </c>
      <c r="H61" s="116">
        <f>SUM(H4:H60)</f>
        <v>9673</v>
      </c>
      <c r="I61" s="116">
        <f>SUM(I4:I60)</f>
        <v>3686</v>
      </c>
      <c r="J61" s="116">
        <f>SUM(J4:J60)</f>
        <v>0</v>
      </c>
      <c r="K61" s="116">
        <f>SUM(K4:K60)</f>
        <v>0</v>
      </c>
      <c r="L61" s="116">
        <f>SUM(L4:L60)</f>
        <v>0</v>
      </c>
      <c r="M61" s="116">
        <f>E61-SUM(F61:K61)</f>
        <v>55059</v>
      </c>
      <c r="N61" s="104"/>
      <c r="O61" s="105"/>
      <c r="P61" s="124">
        <f>SUM(F61:L61)</f>
        <v>291605</v>
      </c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6"/>
    </row>
    <row r="62" ht="14.45" customHeight="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7"/>
      <c r="O62" s="127"/>
      <c r="P62" s="128">
        <f>E61-P61</f>
        <v>55059</v>
      </c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9"/>
    </row>
  </sheetData>
  <mergeCells count="7">
    <mergeCell ref="M2:M3"/>
    <mergeCell ref="A2:A3"/>
    <mergeCell ref="B2:B3"/>
    <mergeCell ref="C2:C3"/>
    <mergeCell ref="D2:D3"/>
    <mergeCell ref="E2:E3"/>
    <mergeCell ref="F2:L2"/>
  </mergeCells>
  <conditionalFormatting sqref="M4 E5:M13 E14:G18 M14 H15:M18 F19:M20 E21:M23 E24:G24 M24 F25:M25 E26:F28 H26:M27 G28:J28 M28 F29:M30 E31:M31 F32:M32 E33:M34 F35:G35 J35:M36 E36:G39 H37:M39 F40:M40 F41:G41 J41:M41 E42:M42 E43:F45 H43:M44 G45:M45 F46:M47 E48:M51 F52:M52 E53:M61 P61">
    <cfRule type="cellIs" dxfId="2" priority="1" operator="lessThan" stopIfTrue="1">
      <formula>0</formula>
    </cfRule>
  </conditionalFormatting>
  <pageMargins left="0.511811" right="0.511811" top="0.748031" bottom="0.74803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  <legacyDrawing r:id="rId2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64"/>
  <sheetViews>
    <sheetView workbookViewId="0" showGridLines="0" defaultGridColor="1"/>
  </sheetViews>
  <sheetFormatPr defaultColWidth="10.5" defaultRowHeight="13.5" customHeight="1" outlineLevelRow="0" outlineLevelCol="0"/>
  <cols>
    <col min="1" max="1" width="5.5" style="133" customWidth="1"/>
    <col min="2" max="2" width="3" style="133" customWidth="1"/>
    <col min="3" max="3" width="26.5" style="133" customWidth="1"/>
    <col min="4" max="4" width="9.85156" style="133" customWidth="1"/>
    <col min="5" max="5" width="42.6719" style="133" customWidth="1"/>
    <col min="6" max="7" width="12.3516" style="133" customWidth="1"/>
    <col min="8" max="8" width="17" style="133" customWidth="1"/>
    <col min="9" max="9" width="12.3516" style="133" customWidth="1"/>
    <col min="10" max="10" width="10.5" style="133" customWidth="1"/>
    <col min="11" max="11" width="10.8516" style="133" customWidth="1"/>
    <col min="12" max="15" width="10.5" style="133" customWidth="1"/>
    <col min="16" max="16384" width="10.5" style="133" customWidth="1"/>
  </cols>
  <sheetData>
    <row r="1" ht="24" customHeight="1">
      <c r="A1" s="7"/>
      <c r="B1" s="7"/>
      <c r="C1" t="s" s="8">
        <v>177</v>
      </c>
      <c r="D1" s="9"/>
      <c r="E1" s="9"/>
      <c r="F1" s="10"/>
      <c r="G1" s="10"/>
      <c r="H1" s="10"/>
      <c r="I1" s="7"/>
      <c r="J1" s="7"/>
      <c r="K1" s="7"/>
      <c r="L1" s="7"/>
      <c r="M1" s="7"/>
      <c r="N1" s="7"/>
      <c r="O1" s="7"/>
    </row>
    <row r="2" ht="22.5" customHeight="1">
      <c r="A2" s="7"/>
      <c r="B2" s="7"/>
      <c r="C2" t="s" s="11">
        <v>178</v>
      </c>
      <c r="D2" s="12"/>
      <c r="E2" s="12"/>
      <c r="F2" s="13"/>
      <c r="G2" s="13"/>
      <c r="H2" s="14"/>
      <c r="I2" s="7"/>
      <c r="J2" s="7"/>
      <c r="K2" s="7"/>
      <c r="L2" s="7"/>
      <c r="M2" s="7"/>
      <c r="N2" s="7"/>
      <c r="O2" s="7"/>
    </row>
    <row r="3" ht="23.25" customHeight="1">
      <c r="A3" s="7"/>
      <c r="B3" s="7"/>
      <c r="C3" t="s" s="15">
        <v>8</v>
      </c>
      <c r="D3" s="16"/>
      <c r="E3" s="16"/>
      <c r="F3" s="17"/>
      <c r="G3" s="17"/>
      <c r="H3" t="s" s="18">
        <v>9</v>
      </c>
      <c r="I3" s="7"/>
      <c r="J3" s="7"/>
      <c r="K3" s="7"/>
      <c r="L3" s="7"/>
      <c r="M3" s="7"/>
      <c r="N3" s="7"/>
      <c r="O3" s="7"/>
    </row>
    <row r="4" ht="19.5" customHeight="1">
      <c r="A4" s="7"/>
      <c r="B4" s="19"/>
      <c r="C4" t="s" s="20">
        <v>10</v>
      </c>
      <c r="D4" s="21"/>
      <c r="E4" s="22"/>
      <c r="F4" t="s" s="23">
        <v>11</v>
      </c>
      <c r="G4" t="s" s="23">
        <v>12</v>
      </c>
      <c r="H4" t="s" s="24">
        <v>13</v>
      </c>
      <c r="I4" s="25"/>
      <c r="J4" s="7"/>
      <c r="K4" s="7"/>
      <c r="L4" s="7"/>
      <c r="M4" s="7"/>
      <c r="N4" s="7"/>
      <c r="O4" s="7"/>
    </row>
    <row r="5" ht="19.5" customHeight="1">
      <c r="A5" s="7"/>
      <c r="B5" s="19"/>
      <c r="C5" t="s" s="26">
        <v>14</v>
      </c>
      <c r="D5" s="27"/>
      <c r="E5" s="28"/>
      <c r="F5" s="29">
        <v>25160</v>
      </c>
      <c r="G5" s="29">
        <v>25160</v>
      </c>
      <c r="H5" s="30"/>
      <c r="I5" s="25"/>
      <c r="J5" s="7"/>
      <c r="K5" s="7"/>
      <c r="L5" s="7"/>
      <c r="M5" s="7"/>
      <c r="N5" s="7"/>
      <c r="O5" s="7"/>
    </row>
    <row r="6" ht="19.5" customHeight="1">
      <c r="A6" s="7"/>
      <c r="B6" s="19"/>
      <c r="C6" t="s" s="26">
        <v>179</v>
      </c>
      <c r="D6" s="27"/>
      <c r="E6" s="28"/>
      <c r="F6" s="29">
        <f t="shared" si="0" ref="F6:F7">8*6000</f>
        <v>48000</v>
      </c>
      <c r="G6" s="29">
        <v>52000</v>
      </c>
      <c r="H6" t="s" s="31">
        <v>16</v>
      </c>
      <c r="I6" s="25"/>
      <c r="J6" s="7"/>
      <c r="K6" s="7"/>
      <c r="L6" s="7"/>
      <c r="M6" s="7"/>
      <c r="N6" s="7"/>
      <c r="O6" s="7"/>
    </row>
    <row r="7" ht="19.5" customHeight="1">
      <c r="A7" s="7"/>
      <c r="B7" s="19"/>
      <c r="C7" t="s" s="26">
        <v>180</v>
      </c>
      <c r="D7" s="27"/>
      <c r="E7" s="28"/>
      <c r="F7" s="29">
        <f t="shared" si="0"/>
        <v>48000</v>
      </c>
      <c r="G7" s="29">
        <v>54000</v>
      </c>
      <c r="H7" s="32">
        <f>SUM(G6:G8)</f>
        <v>106000</v>
      </c>
      <c r="I7" s="25"/>
      <c r="J7" s="7"/>
      <c r="K7" s="7"/>
      <c r="L7" s="7"/>
      <c r="M7" s="7"/>
      <c r="N7" s="7"/>
      <c r="O7" s="7"/>
    </row>
    <row r="8" ht="19.5" customHeight="1">
      <c r="A8" s="7"/>
      <c r="B8" s="19"/>
      <c r="C8" s="33"/>
      <c r="D8" s="27"/>
      <c r="E8" s="28"/>
      <c r="F8" s="34"/>
      <c r="G8" s="34"/>
      <c r="H8" t="s" s="35">
        <v>9</v>
      </c>
      <c r="I8" s="25"/>
      <c r="J8" s="7"/>
      <c r="K8" s="7"/>
      <c r="L8" s="7"/>
      <c r="M8" s="7"/>
      <c r="N8" s="7"/>
      <c r="O8" s="7"/>
    </row>
    <row r="9" ht="19.5" customHeight="1">
      <c r="A9" s="7"/>
      <c r="B9" s="19"/>
      <c r="C9" t="s" s="26">
        <v>18</v>
      </c>
      <c r="D9" s="27"/>
      <c r="E9" s="28"/>
      <c r="F9" s="34">
        <v>40000</v>
      </c>
      <c r="G9" s="34">
        <v>40000</v>
      </c>
      <c r="H9" t="s" s="36">
        <v>19</v>
      </c>
      <c r="I9" s="25"/>
      <c r="J9" s="7"/>
      <c r="K9" s="7"/>
      <c r="L9" s="7"/>
      <c r="M9" s="7"/>
      <c r="N9" s="7"/>
      <c r="O9" s="7"/>
    </row>
    <row r="10" ht="19.5" customHeight="1">
      <c r="A10" s="7"/>
      <c r="B10" s="19"/>
      <c r="C10" t="s" s="26">
        <v>20</v>
      </c>
      <c r="D10" s="27"/>
      <c r="E10" s="28"/>
      <c r="F10" s="29">
        <v>0</v>
      </c>
      <c r="G10" s="29"/>
      <c r="H10" s="37"/>
      <c r="I10" s="25"/>
      <c r="J10" s="7"/>
      <c r="K10" s="7"/>
      <c r="L10" s="7"/>
      <c r="M10" s="7"/>
      <c r="N10" s="7"/>
      <c r="O10" s="7"/>
    </row>
    <row r="11" ht="19.5" customHeight="1">
      <c r="A11" s="7"/>
      <c r="B11" s="19"/>
      <c r="C11" t="s" s="26">
        <v>21</v>
      </c>
      <c r="D11" s="27"/>
      <c r="E11" s="28"/>
      <c r="F11" s="29">
        <v>0</v>
      </c>
      <c r="G11" s="29"/>
      <c r="H11" s="30"/>
      <c r="I11" s="25"/>
      <c r="J11" s="7"/>
      <c r="K11" s="7"/>
      <c r="L11" s="7"/>
      <c r="M11" s="7"/>
      <c r="N11" s="7"/>
      <c r="O11" s="7"/>
    </row>
    <row r="12" ht="19.5" customHeight="1">
      <c r="A12" s="7"/>
      <c r="B12" s="19"/>
      <c r="C12" t="s" s="26">
        <v>181</v>
      </c>
      <c r="D12" s="27"/>
      <c r="E12" s="28"/>
      <c r="F12" s="34">
        <v>44000</v>
      </c>
      <c r="G12" s="34">
        <v>54000</v>
      </c>
      <c r="H12" s="30"/>
      <c r="I12" s="38"/>
      <c r="J12" s="7"/>
      <c r="K12" s="7"/>
      <c r="L12" s="7"/>
      <c r="M12" s="7"/>
      <c r="N12" s="7"/>
      <c r="O12" s="7"/>
    </row>
    <row r="13" ht="19.5" customHeight="1">
      <c r="A13" s="7"/>
      <c r="B13" s="19"/>
      <c r="C13" t="s" s="26">
        <v>182</v>
      </c>
      <c r="D13" s="27"/>
      <c r="E13" s="28"/>
      <c r="F13" s="34">
        <v>44000</v>
      </c>
      <c r="G13" s="34">
        <v>63000</v>
      </c>
      <c r="H13" s="30"/>
      <c r="I13" s="25"/>
      <c r="J13" s="7"/>
      <c r="K13" s="7"/>
      <c r="L13" s="7"/>
      <c r="M13" s="7"/>
      <c r="N13" s="7"/>
      <c r="O13" s="7"/>
    </row>
    <row r="14" ht="19.5" customHeight="1">
      <c r="A14" s="7"/>
      <c r="B14" s="19"/>
      <c r="C14" t="s" s="26">
        <v>24</v>
      </c>
      <c r="D14" s="27"/>
      <c r="E14" s="28"/>
      <c r="F14" s="34">
        <v>0</v>
      </c>
      <c r="G14" s="34">
        <v>6070</v>
      </c>
      <c r="H14" s="30"/>
      <c r="I14" s="25"/>
      <c r="J14" s="7"/>
      <c r="K14" s="7"/>
      <c r="L14" s="7"/>
      <c r="M14" s="7"/>
      <c r="N14" s="7"/>
      <c r="O14" s="7"/>
    </row>
    <row r="15" ht="19.5" customHeight="1">
      <c r="A15" s="7"/>
      <c r="B15" s="19"/>
      <c r="C15" t="s" s="26">
        <v>183</v>
      </c>
      <c r="D15" s="27"/>
      <c r="E15" s="28"/>
      <c r="F15" s="34"/>
      <c r="G15" s="34">
        <v>12500</v>
      </c>
      <c r="H15" s="30"/>
      <c r="I15" s="25"/>
      <c r="J15" s="7"/>
      <c r="K15" s="7"/>
      <c r="L15" s="7"/>
      <c r="M15" s="7"/>
      <c r="N15" s="7"/>
      <c r="O15" s="7"/>
    </row>
    <row r="16" ht="19.5" customHeight="1">
      <c r="A16" s="7"/>
      <c r="B16" s="19"/>
      <c r="C16" s="33"/>
      <c r="D16" s="27"/>
      <c r="E16" s="28"/>
      <c r="F16" s="29">
        <v>0</v>
      </c>
      <c r="G16" s="29">
        <v>0</v>
      </c>
      <c r="H16" s="30"/>
      <c r="I16" s="25"/>
      <c r="J16" s="7"/>
      <c r="K16" s="7"/>
      <c r="L16" s="7"/>
      <c r="M16" s="7"/>
      <c r="N16" s="7"/>
      <c r="O16" s="7"/>
    </row>
    <row r="17" ht="19.5" customHeight="1">
      <c r="A17" s="7"/>
      <c r="B17" s="19"/>
      <c r="C17" t="s" s="39">
        <v>26</v>
      </c>
      <c r="D17" s="40"/>
      <c r="E17" s="40"/>
      <c r="F17" s="41">
        <f>SUM(F5:F16)</f>
        <v>249160</v>
      </c>
      <c r="G17" s="41">
        <f>SUM(G5:G16)</f>
        <v>306730</v>
      </c>
      <c r="H17" s="42"/>
      <c r="I17" s="25"/>
      <c r="J17" s="7"/>
      <c r="K17" s="7"/>
      <c r="L17" s="7"/>
      <c r="M17" s="7"/>
      <c r="N17" s="7"/>
      <c r="O17" s="7"/>
    </row>
    <row r="18" ht="23.25" customHeight="1">
      <c r="A18" s="7"/>
      <c r="B18" s="7"/>
      <c r="C18" t="s" s="43">
        <v>27</v>
      </c>
      <c r="D18" s="44"/>
      <c r="E18" s="44"/>
      <c r="F18" s="45"/>
      <c r="G18" s="45"/>
      <c r="H18" t="s" s="46">
        <v>9</v>
      </c>
      <c r="I18" s="7"/>
      <c r="J18" s="7"/>
      <c r="K18" s="7"/>
      <c r="L18" s="7"/>
      <c r="M18" s="7"/>
      <c r="N18" s="7"/>
      <c r="O18" s="7"/>
    </row>
    <row r="19" ht="19.5" customHeight="1">
      <c r="A19" s="7"/>
      <c r="B19" s="19"/>
      <c r="C19" t="s" s="20">
        <v>10</v>
      </c>
      <c r="D19" s="21"/>
      <c r="E19" s="22"/>
      <c r="F19" t="s" s="23">
        <v>11</v>
      </c>
      <c r="G19" t="s" s="23">
        <v>12</v>
      </c>
      <c r="H19" t="s" s="24">
        <v>13</v>
      </c>
      <c r="I19" s="25"/>
      <c r="J19" s="7"/>
      <c r="K19" s="7"/>
      <c r="L19" s="7"/>
      <c r="M19" s="7"/>
      <c r="N19" s="7"/>
      <c r="O19" s="7"/>
    </row>
    <row r="20" ht="19.5" customHeight="1">
      <c r="A20" s="7"/>
      <c r="B20" s="19"/>
      <c r="C20" t="s" s="26">
        <v>28</v>
      </c>
      <c r="D20" s="27"/>
      <c r="E20" s="28"/>
      <c r="F20" s="29">
        <f>SUM(F33:F53)</f>
        <v>249160</v>
      </c>
      <c r="G20" s="29">
        <v>270309</v>
      </c>
      <c r="H20" t="s" s="47">
        <v>29</v>
      </c>
      <c r="I20" s="25"/>
      <c r="J20" s="7"/>
      <c r="K20" s="7"/>
      <c r="L20" s="7"/>
      <c r="M20" s="7"/>
      <c r="N20" s="7"/>
      <c r="O20" s="7"/>
    </row>
    <row r="21" ht="19.5" customHeight="1">
      <c r="A21" s="7"/>
      <c r="B21" s="19"/>
      <c r="C21" t="s" s="26">
        <v>30</v>
      </c>
      <c r="D21" s="27"/>
      <c r="E21" s="28"/>
      <c r="F21" s="29">
        <v>0</v>
      </c>
      <c r="G21" s="29">
        <v>36217</v>
      </c>
      <c r="H21" s="30"/>
      <c r="I21" s="25"/>
      <c r="J21" s="7"/>
      <c r="K21" s="7"/>
      <c r="L21" s="7"/>
      <c r="M21" s="7"/>
      <c r="N21" s="7"/>
      <c r="O21" s="7"/>
    </row>
    <row r="22" ht="19.5" customHeight="1">
      <c r="A22" s="7"/>
      <c r="B22" s="19"/>
      <c r="C22" t="s" s="26">
        <v>32</v>
      </c>
      <c r="D22" s="27"/>
      <c r="E22" s="28"/>
      <c r="F22" s="29"/>
      <c r="G22" s="29">
        <v>0</v>
      </c>
      <c r="H22" t="s" s="47">
        <v>184</v>
      </c>
      <c r="I22" s="25"/>
      <c r="J22" s="7"/>
      <c r="K22" s="7"/>
      <c r="L22" s="7"/>
      <c r="M22" s="7"/>
      <c r="N22" s="7"/>
      <c r="O22" s="7"/>
    </row>
    <row r="23" ht="19.5" customHeight="1">
      <c r="A23" s="7"/>
      <c r="B23" s="19"/>
      <c r="C23" t="s" s="26">
        <v>33</v>
      </c>
      <c r="D23" s="27"/>
      <c r="E23" s="28"/>
      <c r="F23" s="29">
        <v>0</v>
      </c>
      <c r="G23" s="29">
        <v>0</v>
      </c>
      <c r="H23" t="s" s="47">
        <v>185</v>
      </c>
      <c r="I23" s="25"/>
      <c r="J23" s="7"/>
      <c r="K23" s="7"/>
      <c r="L23" s="7"/>
      <c r="M23" s="7"/>
      <c r="N23" s="7"/>
      <c r="O23" s="7"/>
    </row>
    <row r="24" ht="19.5" customHeight="1" hidden="1">
      <c r="A24" s="7"/>
      <c r="B24" s="19"/>
      <c r="C24" t="s" s="26">
        <v>34</v>
      </c>
      <c r="D24" s="27"/>
      <c r="E24" s="28"/>
      <c r="F24" s="29">
        <v>0</v>
      </c>
      <c r="G24" s="29">
        <f>G48</f>
        <v>0</v>
      </c>
      <c r="H24" s="30"/>
      <c r="I24" s="25"/>
      <c r="J24" s="7"/>
      <c r="K24" s="7"/>
      <c r="L24" s="7"/>
      <c r="M24" s="7"/>
      <c r="N24" s="7"/>
      <c r="O24" s="7"/>
    </row>
    <row r="25" ht="19.5" customHeight="1" hidden="1">
      <c r="A25" s="7"/>
      <c r="B25" s="19"/>
      <c r="C25" t="s" s="26">
        <v>35</v>
      </c>
      <c r="D25" s="27"/>
      <c r="E25" s="28"/>
      <c r="F25" s="29">
        <v>0</v>
      </c>
      <c r="G25" s="29">
        <f>SUM(G49)</f>
        <v>0</v>
      </c>
      <c r="H25" s="30"/>
      <c r="I25" s="25"/>
      <c r="J25" s="7"/>
      <c r="K25" s="7"/>
      <c r="L25" s="7"/>
      <c r="M25" s="7"/>
      <c r="N25" s="7"/>
      <c r="O25" s="7"/>
    </row>
    <row r="26" ht="19.5" customHeight="1" hidden="1">
      <c r="A26" s="7"/>
      <c r="B26" s="19"/>
      <c r="C26" t="s" s="26">
        <v>36</v>
      </c>
      <c r="D26" s="27"/>
      <c r="E26" s="28"/>
      <c r="F26" s="29">
        <v>0</v>
      </c>
      <c r="G26" s="29">
        <f>G50</f>
        <v>0</v>
      </c>
      <c r="H26" s="30"/>
      <c r="I26" s="25"/>
      <c r="J26" s="7"/>
      <c r="K26" s="7"/>
      <c r="L26" s="7"/>
      <c r="M26" s="7"/>
      <c r="N26" s="7"/>
      <c r="O26" s="7"/>
    </row>
    <row r="27" ht="19.5" customHeight="1" hidden="1">
      <c r="A27" s="7"/>
      <c r="B27" s="19"/>
      <c r="C27" t="s" s="26">
        <v>37</v>
      </c>
      <c r="D27" s="27"/>
      <c r="E27" s="28"/>
      <c r="F27" s="29">
        <v>0</v>
      </c>
      <c r="G27" s="29">
        <f>G52</f>
        <v>0</v>
      </c>
      <c r="H27" s="48"/>
      <c r="I27" t="s" s="49">
        <v>38</v>
      </c>
      <c r="J27" s="7"/>
      <c r="K27" s="50"/>
      <c r="L27" s="7"/>
      <c r="M27" s="7"/>
      <c r="N27" s="7"/>
      <c r="O27" s="7"/>
    </row>
    <row r="28" ht="19.5" customHeight="1" hidden="1">
      <c r="A28" s="7"/>
      <c r="B28" s="19"/>
      <c r="C28" t="s" s="26">
        <v>39</v>
      </c>
      <c r="D28" s="27"/>
      <c r="E28" s="28"/>
      <c r="F28" s="29">
        <v>0</v>
      </c>
      <c r="G28" s="29"/>
      <c r="H28" s="30"/>
      <c r="I28" s="25"/>
      <c r="J28" s="7"/>
      <c r="K28" s="50"/>
      <c r="L28" s="7"/>
      <c r="M28" s="7"/>
      <c r="N28" s="7"/>
      <c r="O28" s="7"/>
    </row>
    <row r="29" ht="19.5" customHeight="1">
      <c r="A29" s="7"/>
      <c r="B29" s="19"/>
      <c r="C29" t="s" s="26">
        <v>40</v>
      </c>
      <c r="D29" s="27"/>
      <c r="E29" s="28"/>
      <c r="F29" s="29"/>
      <c r="G29" s="29">
        <v>204</v>
      </c>
      <c r="H29" s="30"/>
      <c r="I29" s="25"/>
      <c r="J29" s="7"/>
      <c r="K29" s="7"/>
      <c r="L29" s="7"/>
      <c r="M29" s="7"/>
      <c r="N29" s="7"/>
      <c r="O29" s="7"/>
    </row>
    <row r="30" ht="19.5" customHeight="1">
      <c r="A30" s="7"/>
      <c r="B30" s="19"/>
      <c r="C30" t="s" s="39">
        <v>26</v>
      </c>
      <c r="D30" s="40"/>
      <c r="E30" s="40"/>
      <c r="F30" s="41">
        <f>SUM(F20:F29)</f>
        <v>249160</v>
      </c>
      <c r="G30" s="41">
        <f>SUM(G20:G29)</f>
        <v>306730</v>
      </c>
      <c r="H30" s="51"/>
      <c r="I30" s="25"/>
      <c r="J30" s="7"/>
      <c r="K30" s="7"/>
      <c r="L30" s="7"/>
      <c r="M30" s="7"/>
      <c r="N30" s="7"/>
      <c r="O30" s="7"/>
    </row>
    <row r="31" ht="23.25" customHeight="1">
      <c r="A31" s="7"/>
      <c r="B31" s="16"/>
      <c r="C31" t="s" s="43">
        <v>41</v>
      </c>
      <c r="D31" s="44"/>
      <c r="E31" s="44"/>
      <c r="F31" s="45"/>
      <c r="G31" s="45"/>
      <c r="H31" t="s" s="46">
        <v>9</v>
      </c>
      <c r="I31" s="7"/>
      <c r="J31" s="7"/>
      <c r="K31" s="7"/>
      <c r="L31" s="7"/>
      <c r="M31" s="7"/>
      <c r="N31" s="7"/>
      <c r="O31" s="7"/>
    </row>
    <row r="32" ht="19.5" customHeight="1">
      <c r="A32" s="19"/>
      <c r="B32" s="52"/>
      <c r="C32" t="s" s="53">
        <v>42</v>
      </c>
      <c r="D32" s="54"/>
      <c r="E32" t="s" s="55">
        <v>43</v>
      </c>
      <c r="F32" t="s" s="23">
        <v>11</v>
      </c>
      <c r="G32" t="s" s="23">
        <v>12</v>
      </c>
      <c r="H32" t="s" s="24">
        <v>13</v>
      </c>
      <c r="I32" s="25"/>
      <c r="J32" s="7"/>
      <c r="K32" s="7"/>
      <c r="L32" s="7"/>
      <c r="M32" s="7"/>
      <c r="N32" s="7"/>
      <c r="O32" s="7"/>
    </row>
    <row r="33" ht="19.5" customHeight="1">
      <c r="A33" s="19"/>
      <c r="B33" t="s" s="56">
        <v>28</v>
      </c>
      <c r="C33" s="57">
        <v>45017</v>
      </c>
      <c r="D33" t="s" s="58">
        <f>IF(C33="","",YEAR(C33)&amp;"/"&amp;MONTH(C33))</f>
        <v>186</v>
      </c>
      <c r="E33" t="s" s="59">
        <v>187</v>
      </c>
      <c r="F33" s="29">
        <v>3000</v>
      </c>
      <c r="G33" s="29">
        <v>9840</v>
      </c>
      <c r="H33" s="30"/>
      <c r="I33" s="25"/>
      <c r="J33" s="7"/>
      <c r="K33" s="7"/>
      <c r="L33" s="7"/>
      <c r="M33" s="7"/>
      <c r="N33" s="7"/>
      <c r="O33" s="7"/>
    </row>
    <row r="34" ht="19.5" customHeight="1">
      <c r="A34" s="19"/>
      <c r="B34" s="60"/>
      <c r="C34" s="57">
        <v>45047</v>
      </c>
      <c r="D34" t="s" s="58">
        <f>IF(C34="","",YEAR(C34)&amp;"/"&amp;MONTH(C34))</f>
        <v>188</v>
      </c>
      <c r="E34" t="s" s="59">
        <v>189</v>
      </c>
      <c r="F34" s="29">
        <v>5000</v>
      </c>
      <c r="G34" s="29">
        <v>440</v>
      </c>
      <c r="H34" s="30"/>
      <c r="I34" s="25"/>
      <c r="J34" s="7"/>
      <c r="K34" s="7"/>
      <c r="L34" s="7"/>
      <c r="M34" s="7"/>
      <c r="N34" s="7"/>
      <c r="O34" s="7"/>
    </row>
    <row r="35" ht="19.5" customHeight="1">
      <c r="A35" s="19"/>
      <c r="B35" s="60"/>
      <c r="C35" s="57">
        <v>45078</v>
      </c>
      <c r="D35" t="s" s="58">
        <f>IF(C35="","",YEAR(C35)&amp;"/"&amp;MONTH(C35))</f>
        <v>190</v>
      </c>
      <c r="E35" t="s" s="59">
        <v>191</v>
      </c>
      <c r="F35" s="34">
        <v>3000</v>
      </c>
      <c r="G35" s="29">
        <v>2560</v>
      </c>
      <c r="H35" s="30"/>
      <c r="I35" s="25"/>
      <c r="J35" s="7"/>
      <c r="K35" s="7"/>
      <c r="L35" s="7"/>
      <c r="M35" s="7"/>
      <c r="N35" s="7"/>
      <c r="O35" s="61">
        <f>SUM(G33:G51)</f>
        <v>306526</v>
      </c>
    </row>
    <row r="36" ht="19.5" customHeight="1">
      <c r="A36" s="19"/>
      <c r="B36" s="60"/>
      <c r="C36" s="57">
        <v>45108</v>
      </c>
      <c r="D36" t="s" s="58">
        <f>IF(C36="","",YEAR(C36)&amp;"/"&amp;MONTH(C36))</f>
        <v>192</v>
      </c>
      <c r="E36" t="s" s="59">
        <v>193</v>
      </c>
      <c r="F36" s="29">
        <v>70000</v>
      </c>
      <c r="G36" s="29">
        <v>120302</v>
      </c>
      <c r="H36" s="30"/>
      <c r="I36" s="25"/>
      <c r="J36" s="7"/>
      <c r="K36" s="7"/>
      <c r="L36" s="7"/>
      <c r="M36" s="7"/>
      <c r="N36" s="7"/>
      <c r="O36" s="7"/>
    </row>
    <row r="37" ht="19.5" customHeight="1">
      <c r="A37" s="19"/>
      <c r="B37" s="60"/>
      <c r="C37" s="57">
        <v>45139</v>
      </c>
      <c r="D37" t="s" s="58">
        <f>IF(C37="","",YEAR(C37)&amp;"/"&amp;MONTH(C37))</f>
        <v>194</v>
      </c>
      <c r="E37" t="s" s="59">
        <v>191</v>
      </c>
      <c r="F37" s="29">
        <v>3000</v>
      </c>
      <c r="G37" t="s" s="134">
        <v>61</v>
      </c>
      <c r="H37" s="30"/>
      <c r="I37" s="25"/>
      <c r="J37" s="7"/>
      <c r="K37" s="7"/>
      <c r="L37" s="7"/>
      <c r="M37" s="7"/>
      <c r="N37" s="7"/>
      <c r="O37" s="7"/>
    </row>
    <row r="38" ht="19.5" customHeight="1">
      <c r="A38" s="19"/>
      <c r="B38" s="60"/>
      <c r="C38" s="57">
        <v>45170</v>
      </c>
      <c r="D38" t="s" s="58">
        <f>IF(C38="","",YEAR(C38)&amp;"/"&amp;MONTH(C38))</f>
        <v>195</v>
      </c>
      <c r="E38" t="s" s="59">
        <v>196</v>
      </c>
      <c r="F38" s="29">
        <v>12000</v>
      </c>
      <c r="G38" s="29">
        <v>1096</v>
      </c>
      <c r="H38" s="62"/>
      <c r="I38" s="63"/>
      <c r="J38" s="7"/>
      <c r="K38" s="7"/>
      <c r="L38" s="7"/>
      <c r="M38" s="7"/>
      <c r="N38" s="7"/>
      <c r="O38" s="7"/>
    </row>
    <row r="39" ht="19.5" customHeight="1">
      <c r="A39" s="19"/>
      <c r="B39" s="60"/>
      <c r="C39" s="57">
        <v>45200</v>
      </c>
      <c r="D39" t="s" s="58">
        <f>IF(C39="","",YEAR(C39)&amp;"/"&amp;MONTH(C39))</f>
        <v>197</v>
      </c>
      <c r="E39" t="s" s="59">
        <v>198</v>
      </c>
      <c r="F39" s="29">
        <v>8000</v>
      </c>
      <c r="G39" s="29">
        <v>7181</v>
      </c>
      <c r="H39" s="30"/>
      <c r="I39" s="25"/>
      <c r="J39" s="7"/>
      <c r="K39" s="7"/>
      <c r="L39" s="7"/>
      <c r="M39" s="7"/>
      <c r="N39" s="7"/>
      <c r="O39" s="7"/>
    </row>
    <row r="40" ht="19.5" customHeight="1">
      <c r="A40" s="19"/>
      <c r="B40" s="60"/>
      <c r="C40" s="57">
        <v>45231</v>
      </c>
      <c r="D40" t="s" s="58">
        <f>IF(C40="","",YEAR(C40)&amp;"/"&amp;MONTH(C40))</f>
        <v>199</v>
      </c>
      <c r="E40" t="s" s="59">
        <v>200</v>
      </c>
      <c r="F40" s="29">
        <v>10000</v>
      </c>
      <c r="G40" s="29">
        <v>21576</v>
      </c>
      <c r="H40" s="30"/>
      <c r="I40" s="25"/>
      <c r="J40" s="7"/>
      <c r="K40" s="7"/>
      <c r="L40" s="7"/>
      <c r="M40" s="7"/>
      <c r="N40" s="7"/>
      <c r="O40" s="7"/>
    </row>
    <row r="41" ht="19.5" customHeight="1">
      <c r="A41" s="19"/>
      <c r="B41" s="60"/>
      <c r="C41" s="57">
        <v>45261</v>
      </c>
      <c r="D41" t="s" s="58">
        <f>IF(C41="","",YEAR(C41)&amp;"/"&amp;MONTH(C41))</f>
        <v>201</v>
      </c>
      <c r="E41" t="s" s="59">
        <v>202</v>
      </c>
      <c r="F41" s="29">
        <v>8000</v>
      </c>
      <c r="G41" s="29">
        <v>31192</v>
      </c>
      <c r="H41" s="65"/>
      <c r="I41" s="25"/>
      <c r="J41" s="7"/>
      <c r="K41" s="7"/>
      <c r="L41" s="7"/>
      <c r="M41" s="7"/>
      <c r="N41" s="7"/>
      <c r="O41" s="7"/>
    </row>
    <row r="42" ht="19.5" customHeight="1">
      <c r="A42" s="19"/>
      <c r="B42" s="60"/>
      <c r="C42" s="57">
        <v>45292</v>
      </c>
      <c r="D42" t="s" s="58">
        <f>IF(C42="","",YEAR(C42)&amp;"/"&amp;MONTH(C42))</f>
        <v>203</v>
      </c>
      <c r="E42" t="s" s="59">
        <v>204</v>
      </c>
      <c r="F42" s="29">
        <v>5000</v>
      </c>
      <c r="G42" t="s" s="134">
        <v>61</v>
      </c>
      <c r="H42" s="30"/>
      <c r="I42" s="25"/>
      <c r="J42" s="7"/>
      <c r="K42" s="7"/>
      <c r="L42" s="7"/>
      <c r="M42" s="7"/>
      <c r="N42" s="7"/>
      <c r="O42" s="7"/>
    </row>
    <row r="43" ht="19.5" customHeight="1">
      <c r="A43" s="19"/>
      <c r="B43" s="60"/>
      <c r="C43" s="57">
        <v>45323</v>
      </c>
      <c r="D43" t="s" s="58">
        <f>IF(C43="","",YEAR(C43)&amp;"/"&amp;MONTH(C43))</f>
        <v>205</v>
      </c>
      <c r="E43" t="s" s="59">
        <v>191</v>
      </c>
      <c r="F43" s="29">
        <v>8000</v>
      </c>
      <c r="G43" t="s" s="134">
        <v>61</v>
      </c>
      <c r="H43" s="30"/>
      <c r="I43" s="25"/>
      <c r="J43" s="7"/>
      <c r="K43" s="7"/>
      <c r="L43" s="7"/>
      <c r="M43" s="7"/>
      <c r="N43" s="7"/>
      <c r="O43" s="7"/>
    </row>
    <row r="44" ht="19.5" customHeight="1">
      <c r="A44" s="19"/>
      <c r="B44" s="66"/>
      <c r="C44" s="57">
        <v>45352</v>
      </c>
      <c r="D44" t="s" s="58">
        <f>IF(C44="","",YEAR(C44)&amp;"/"&amp;MONTH(C44))</f>
        <v>206</v>
      </c>
      <c r="E44" t="s" s="59">
        <v>207</v>
      </c>
      <c r="F44" s="29">
        <v>80000</v>
      </c>
      <c r="G44" s="29">
        <v>76122</v>
      </c>
      <c r="H44" s="30"/>
      <c r="I44" s="25"/>
      <c r="J44" s="7"/>
      <c r="K44" s="7"/>
      <c r="L44" s="7"/>
      <c r="M44" s="7"/>
      <c r="N44" s="7"/>
      <c r="O44" s="7"/>
    </row>
    <row r="45" ht="19.5" customHeight="1">
      <c r="A45" s="19"/>
      <c r="B45" s="67"/>
      <c r="C45" t="s" s="68">
        <v>30</v>
      </c>
      <c r="D45" s="69"/>
      <c r="E45" t="s" s="59">
        <v>68</v>
      </c>
      <c r="F45" s="29">
        <v>0</v>
      </c>
      <c r="G45" s="29">
        <v>36217</v>
      </c>
      <c r="H45" s="30"/>
      <c r="I45" s="25"/>
      <c r="J45" s="7"/>
      <c r="K45" s="7"/>
      <c r="L45" s="7"/>
      <c r="M45" s="7"/>
      <c r="N45" s="7"/>
      <c r="O45" s="7"/>
    </row>
    <row r="46" ht="19.5" customHeight="1">
      <c r="A46" s="19"/>
      <c r="B46" s="67"/>
      <c r="C46" t="s" s="68">
        <v>32</v>
      </c>
      <c r="D46" s="69"/>
      <c r="E46" s="70"/>
      <c r="F46" s="29">
        <v>34160</v>
      </c>
      <c r="G46" s="29">
        <v>0</v>
      </c>
      <c r="H46" s="30"/>
      <c r="I46" s="25"/>
      <c r="J46" s="7"/>
      <c r="K46" s="7"/>
      <c r="L46" s="7"/>
      <c r="M46" s="7"/>
      <c r="N46" s="7"/>
      <c r="O46" s="7"/>
    </row>
    <row r="47" ht="15.95" customHeight="1" hidden="1">
      <c r="A47" s="19"/>
      <c r="B47" s="67"/>
      <c r="C47" t="s" s="68">
        <v>33</v>
      </c>
      <c r="D47" s="69"/>
      <c r="E47" s="70"/>
      <c r="F47" s="29">
        <v>0</v>
      </c>
      <c r="G47" t="s" s="64">
        <v>61</v>
      </c>
      <c r="H47" s="30"/>
      <c r="I47" s="25"/>
      <c r="J47" s="7"/>
      <c r="K47" s="7"/>
      <c r="L47" s="7"/>
      <c r="M47" s="7"/>
      <c r="N47" s="7"/>
      <c r="O47" s="7"/>
    </row>
    <row r="48" ht="15.95" customHeight="1" hidden="1">
      <c r="A48" s="19"/>
      <c r="B48" s="67"/>
      <c r="C48" t="s" s="68">
        <v>34</v>
      </c>
      <c r="D48" s="69"/>
      <c r="E48" s="70"/>
      <c r="F48" s="29">
        <v>0</v>
      </c>
      <c r="G48" s="29"/>
      <c r="H48" s="30"/>
      <c r="I48" s="25"/>
      <c r="J48" s="7"/>
      <c r="K48" s="7"/>
      <c r="L48" s="7"/>
      <c r="M48" s="7"/>
      <c r="N48" s="7"/>
      <c r="O48" s="7"/>
    </row>
    <row r="49" ht="15.95" customHeight="1" hidden="1">
      <c r="A49" s="19"/>
      <c r="B49" s="67"/>
      <c r="C49" t="s" s="68">
        <v>35</v>
      </c>
      <c r="D49" s="69"/>
      <c r="E49" s="70"/>
      <c r="F49" s="29">
        <v>0</v>
      </c>
      <c r="G49" s="29">
        <v>0</v>
      </c>
      <c r="H49" s="30"/>
      <c r="I49" s="25"/>
      <c r="J49" s="7"/>
      <c r="K49" s="7"/>
      <c r="L49" s="7"/>
      <c r="M49" s="7"/>
      <c r="N49" s="7"/>
      <c r="O49" s="7"/>
    </row>
    <row r="50" ht="15.95" customHeight="1" hidden="1">
      <c r="A50" s="19"/>
      <c r="B50" s="67"/>
      <c r="C50" t="s" s="68">
        <v>36</v>
      </c>
      <c r="D50" s="69"/>
      <c r="E50" s="70"/>
      <c r="F50" s="29">
        <v>0</v>
      </c>
      <c r="G50" s="29"/>
      <c r="H50" s="30"/>
      <c r="I50" s="25"/>
      <c r="J50" s="7"/>
      <c r="K50" s="7"/>
      <c r="L50" s="7"/>
      <c r="M50" s="7"/>
      <c r="N50" s="7"/>
      <c r="O50" s="7"/>
    </row>
    <row r="51" ht="15.95" customHeight="1" hidden="1">
      <c r="A51" s="19"/>
      <c r="B51" s="67"/>
      <c r="C51" t="s" s="68">
        <v>39</v>
      </c>
      <c r="D51" s="69"/>
      <c r="E51" s="70"/>
      <c r="F51" s="29">
        <v>0</v>
      </c>
      <c r="G51" s="34">
        <v>0</v>
      </c>
      <c r="H51" s="72"/>
      <c r="I51" s="135"/>
      <c r="J51" s="74"/>
      <c r="K51" s="7"/>
      <c r="L51" s="7"/>
      <c r="M51" s="7"/>
      <c r="N51" s="7"/>
      <c r="O51" s="7"/>
    </row>
    <row r="52" ht="15.95" customHeight="1" hidden="1">
      <c r="A52" s="19"/>
      <c r="B52" s="67"/>
      <c r="C52" t="s" s="68">
        <v>37</v>
      </c>
      <c r="D52" s="69"/>
      <c r="E52" s="70"/>
      <c r="F52" s="29"/>
      <c r="G52" s="29">
        <v>0</v>
      </c>
      <c r="H52" s="72"/>
      <c r="I52" s="136"/>
      <c r="J52" s="76"/>
      <c r="K52" s="7"/>
      <c r="L52" s="7"/>
      <c r="M52" s="7"/>
      <c r="N52" s="7"/>
      <c r="O52" s="7"/>
    </row>
    <row r="53" ht="19.5" customHeight="1">
      <c r="A53" s="19"/>
      <c r="B53" s="67"/>
      <c r="C53" t="s" s="68">
        <v>40</v>
      </c>
      <c r="D53" s="69"/>
      <c r="E53" s="70"/>
      <c r="F53" s="29">
        <v>0</v>
      </c>
      <c r="G53" s="29">
        <v>204</v>
      </c>
      <c r="H53" s="30"/>
      <c r="I53" s="25"/>
      <c r="J53" s="7"/>
      <c r="K53" s="7"/>
      <c r="L53" s="7"/>
      <c r="M53" s="7"/>
      <c r="N53" s="7"/>
      <c r="O53" s="7"/>
    </row>
    <row r="54" ht="19.5" customHeight="1">
      <c r="A54" s="19"/>
      <c r="B54" s="79"/>
      <c r="C54" t="s" s="80">
        <v>26</v>
      </c>
      <c r="D54" s="81"/>
      <c r="E54" s="40"/>
      <c r="F54" s="41">
        <f>SUM(F33:F53)</f>
        <v>249160</v>
      </c>
      <c r="G54" s="41">
        <f>SUM(G33:G53)</f>
        <v>306730</v>
      </c>
      <c r="H54" s="51"/>
      <c r="I54" s="25"/>
      <c r="J54" s="7"/>
      <c r="K54" s="7"/>
      <c r="L54" s="7"/>
      <c r="M54" s="7"/>
      <c r="N54" s="7"/>
      <c r="O54" s="7"/>
    </row>
    <row r="55" ht="14.25" customHeight="1">
      <c r="A55" s="7"/>
      <c r="B55" s="82"/>
      <c r="C55" s="82"/>
      <c r="D55" s="82"/>
      <c r="E55" s="82"/>
      <c r="F55" s="83"/>
      <c r="G55" s="83"/>
      <c r="H55" s="84"/>
      <c r="I55" s="7"/>
      <c r="J55" s="7"/>
      <c r="K55" s="7"/>
      <c r="L55" s="7"/>
      <c r="M55" s="7"/>
      <c r="N55" s="7"/>
      <c r="O55" s="7"/>
    </row>
    <row r="56" ht="14.45" customHeight="1">
      <c r="A56" s="7"/>
      <c r="B56" s="7"/>
      <c r="C56" s="7"/>
      <c r="D56" s="7"/>
      <c r="E56" s="7"/>
      <c r="F56" s="85"/>
      <c r="G56" s="85"/>
      <c r="H56" s="86"/>
      <c r="I56" s="7"/>
      <c r="J56" s="78"/>
      <c r="K56" s="78"/>
      <c r="L56" s="78"/>
      <c r="M56" s="7"/>
      <c r="N56" s="7"/>
      <c r="O56" s="7"/>
    </row>
    <row r="57" ht="17.25" customHeight="1">
      <c r="A57" s="7"/>
      <c r="B57" s="7"/>
      <c r="C57" s="7"/>
      <c r="D57" s="7"/>
      <c r="E57" t="s" s="87">
        <v>208</v>
      </c>
      <c r="F57" s="85"/>
      <c r="G57" s="85"/>
      <c r="H57" s="85"/>
      <c r="I57" s="7"/>
      <c r="J57" s="78"/>
      <c r="K57" s="78"/>
      <c r="L57" s="78"/>
      <c r="M57" s="7"/>
      <c r="N57" s="7"/>
      <c r="O57" s="7"/>
    </row>
    <row r="58" ht="17.25" customHeight="1">
      <c r="A58" s="7"/>
      <c r="B58" s="7"/>
      <c r="C58" s="7"/>
      <c r="D58" s="7"/>
      <c r="E58" s="7"/>
      <c r="F58" s="85"/>
      <c r="G58" s="88"/>
      <c r="H58" s="85"/>
      <c r="I58" s="7"/>
      <c r="J58" s="78"/>
      <c r="K58" s="78"/>
      <c r="L58" s="78"/>
      <c r="M58" s="7"/>
      <c r="N58" s="7"/>
      <c r="O58" s="7"/>
    </row>
    <row r="59" ht="17.25" customHeight="1">
      <c r="A59" s="7"/>
      <c r="B59" s="7"/>
      <c r="C59" s="7"/>
      <c r="D59" s="7"/>
      <c r="E59" t="s" s="87">
        <v>70</v>
      </c>
      <c r="F59" s="85"/>
      <c r="G59" s="85"/>
      <c r="H59" s="85"/>
      <c r="I59" s="7"/>
      <c r="J59" s="78"/>
      <c r="K59" s="78"/>
      <c r="L59" s="78"/>
      <c r="M59" s="7"/>
      <c r="N59" s="7"/>
      <c r="O59" s="7"/>
    </row>
    <row r="60" ht="14.45" customHeight="1">
      <c r="A60" s="7"/>
      <c r="B60" s="7"/>
      <c r="C60" s="7"/>
      <c r="D60" s="7"/>
      <c r="E60" s="7"/>
      <c r="F60" s="85"/>
      <c r="G60" s="85"/>
      <c r="H60" s="85"/>
      <c r="I60" s="7"/>
      <c r="J60" s="78"/>
      <c r="K60" s="78"/>
      <c r="L60" s="78"/>
      <c r="M60" s="7"/>
      <c r="N60" s="7"/>
      <c r="O60" s="7"/>
    </row>
    <row r="61" ht="14.45" customHeight="1">
      <c r="A61" s="7"/>
      <c r="B61" s="7"/>
      <c r="C61" s="7"/>
      <c r="D61" s="7"/>
      <c r="E61" s="7"/>
      <c r="F61" s="85"/>
      <c r="G61" s="85"/>
      <c r="H61" s="85"/>
      <c r="I61" s="7"/>
      <c r="J61" s="78"/>
      <c r="K61" s="78"/>
      <c r="L61" s="78"/>
      <c r="M61" s="7"/>
      <c r="N61" s="7"/>
      <c r="O61" s="7"/>
    </row>
    <row r="62" ht="14.45" customHeight="1">
      <c r="A62" s="7"/>
      <c r="B62" s="7"/>
      <c r="C62" s="7"/>
      <c r="D62" s="7"/>
      <c r="E62" s="7"/>
      <c r="F62" s="89"/>
      <c r="G62" s="89"/>
      <c r="H62" s="89"/>
      <c r="I62" s="7"/>
      <c r="J62" s="78"/>
      <c r="K62" s="78"/>
      <c r="L62" s="78"/>
      <c r="M62" s="7"/>
      <c r="N62" s="7"/>
      <c r="O62" s="7"/>
    </row>
    <row r="63" ht="14.45" customHeight="1">
      <c r="A63" s="7"/>
      <c r="B63" s="7"/>
      <c r="C63" s="7"/>
      <c r="D63" s="7"/>
      <c r="E63" s="7"/>
      <c r="F63" s="89"/>
      <c r="G63" s="89"/>
      <c r="H63" s="89"/>
      <c r="I63" s="7"/>
      <c r="J63" s="78"/>
      <c r="K63" s="78"/>
      <c r="L63" s="78"/>
      <c r="M63" s="7"/>
      <c r="N63" s="7"/>
      <c r="O63" s="7"/>
    </row>
    <row r="64" ht="14.45" customHeight="1">
      <c r="A64" s="7"/>
      <c r="B64" s="7"/>
      <c r="C64" s="7"/>
      <c r="D64" s="7"/>
      <c r="E64" s="7"/>
      <c r="F64" s="89"/>
      <c r="G64" s="89"/>
      <c r="H64" s="89"/>
      <c r="I64" s="7"/>
      <c r="J64" s="7"/>
      <c r="K64" s="7"/>
      <c r="L64" s="78"/>
      <c r="M64" s="78"/>
      <c r="N64" s="90"/>
      <c r="O64" s="7"/>
    </row>
  </sheetData>
  <mergeCells count="7">
    <mergeCell ref="B33:B44"/>
    <mergeCell ref="C1:H1"/>
    <mergeCell ref="C2:G2"/>
    <mergeCell ref="C4:E4"/>
    <mergeCell ref="C17:E17"/>
    <mergeCell ref="C19:E19"/>
    <mergeCell ref="C30:E30"/>
  </mergeCells>
  <pageMargins left="0.433071" right="0.629921" top="0.472441" bottom="0.55118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  <legacyDrawing r:id="rId2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85"/>
  <sheetViews>
    <sheetView workbookViewId="0" showGridLines="0" defaultGridColor="1"/>
  </sheetViews>
  <sheetFormatPr defaultColWidth="10.5" defaultRowHeight="13.5" customHeight="1" outlineLevelRow="0" outlineLevelCol="0"/>
  <cols>
    <col min="1" max="1" width="4.85156" style="137" customWidth="1"/>
    <col min="2" max="2" width="11.1719" style="137" customWidth="1"/>
    <col min="3" max="3" width="34.3516" style="137" customWidth="1"/>
    <col min="4" max="4" width="8.35156" style="137" customWidth="1"/>
    <col min="5" max="11" width="10.5" style="137" customWidth="1"/>
    <col min="12" max="12" width="14.8516" style="137" customWidth="1"/>
    <col min="13" max="13" width="10.6719" style="137" customWidth="1"/>
    <col min="14" max="14" width="58.1719" style="137" customWidth="1"/>
    <col min="15" max="17" width="10.5" style="137" customWidth="1"/>
    <col min="18" max="16384" width="10.5" style="137" customWidth="1"/>
  </cols>
  <sheetData>
    <row r="1" ht="24" customHeight="1">
      <c r="A1" t="s" s="92">
        <v>210</v>
      </c>
      <c r="B1" s="93"/>
      <c r="C1" s="93"/>
      <c r="D1" s="93"/>
      <c r="E1" s="93"/>
      <c r="F1" s="93"/>
      <c r="G1" s="93"/>
      <c r="H1" s="93"/>
      <c r="I1" s="93"/>
      <c r="J1" s="93"/>
      <c r="K1" t="s" s="94">
        <v>73</v>
      </c>
      <c r="L1" s="95"/>
      <c r="M1" t="s" s="96">
        <v>74</v>
      </c>
      <c r="N1" s="97"/>
      <c r="O1" s="97"/>
      <c r="P1" s="97"/>
      <c r="Q1" s="98"/>
    </row>
    <row r="2" ht="14.45" customHeight="1">
      <c r="A2" t="s" s="99">
        <v>75</v>
      </c>
      <c r="B2" t="s" s="99">
        <v>76</v>
      </c>
      <c r="C2" t="s" s="99">
        <v>77</v>
      </c>
      <c r="D2" t="s" s="100">
        <v>78</v>
      </c>
      <c r="E2" t="s" s="99">
        <v>79</v>
      </c>
      <c r="F2" t="s" s="101">
        <v>80</v>
      </c>
      <c r="G2" s="102"/>
      <c r="H2" s="102"/>
      <c r="I2" s="102"/>
      <c r="J2" s="102"/>
      <c r="K2" s="102"/>
      <c r="L2" s="103"/>
      <c r="M2" t="s" s="99">
        <v>81</v>
      </c>
      <c r="N2" s="104"/>
      <c r="O2" s="105"/>
      <c r="P2" s="105"/>
      <c r="Q2" s="106"/>
    </row>
    <row r="3" ht="14.45" customHeight="1">
      <c r="A3" s="107"/>
      <c r="B3" s="107"/>
      <c r="C3" s="107"/>
      <c r="D3" s="108"/>
      <c r="E3" s="107"/>
      <c r="F3" t="s" s="109">
        <v>28</v>
      </c>
      <c r="G3" t="s" s="109">
        <v>30</v>
      </c>
      <c r="H3" t="s" s="109">
        <v>32</v>
      </c>
      <c r="I3" t="s" s="109">
        <v>33</v>
      </c>
      <c r="J3" t="s" s="109">
        <v>39</v>
      </c>
      <c r="K3" t="s" s="109">
        <v>82</v>
      </c>
      <c r="L3" t="s" s="109">
        <v>37</v>
      </c>
      <c r="M3" s="107"/>
      <c r="N3" s="104"/>
      <c r="O3" s="105"/>
      <c r="P3" s="105"/>
      <c r="Q3" s="106"/>
    </row>
    <row r="4" ht="27" customHeight="1">
      <c r="A4" s="110">
        <v>1</v>
      </c>
      <c r="B4" s="111">
        <v>45017</v>
      </c>
      <c r="C4" t="s" s="112">
        <v>14</v>
      </c>
      <c r="D4" s="113"/>
      <c r="E4" s="114">
        <v>25160</v>
      </c>
      <c r="F4" s="115"/>
      <c r="G4" s="115"/>
      <c r="H4" s="115"/>
      <c r="I4" s="115"/>
      <c r="J4" s="115"/>
      <c r="K4" s="115"/>
      <c r="L4" s="115"/>
      <c r="M4" s="116">
        <f>E4-SUM(F4:L4)</f>
        <v>25160</v>
      </c>
      <c r="N4" s="104"/>
      <c r="O4" s="105"/>
      <c r="P4" s="105"/>
      <c r="Q4" s="106"/>
    </row>
    <row r="5" ht="27" customHeight="1">
      <c r="A5" s="110">
        <f>A4+1</f>
        <v>2</v>
      </c>
      <c r="B5" s="111">
        <v>45010</v>
      </c>
      <c r="C5" t="s" s="112">
        <v>211</v>
      </c>
      <c r="D5" t="s" s="117">
        <v>212</v>
      </c>
      <c r="E5" s="116">
        <v>550</v>
      </c>
      <c r="F5" s="116"/>
      <c r="G5" s="116"/>
      <c r="H5" s="116"/>
      <c r="I5" s="116"/>
      <c r="J5" s="116"/>
      <c r="K5" s="116"/>
      <c r="L5" s="116"/>
      <c r="M5" s="116">
        <f>M4+E5-SUM(F5:L5)</f>
        <v>25710</v>
      </c>
      <c r="N5" s="138"/>
      <c r="O5" s="105"/>
      <c r="P5" s="105"/>
      <c r="Q5" s="106"/>
    </row>
    <row r="6" ht="27" customHeight="1">
      <c r="A6" s="110">
        <f>A5+1</f>
        <v>3</v>
      </c>
      <c r="B6" s="111">
        <v>45032</v>
      </c>
      <c r="C6" t="s" s="112">
        <v>213</v>
      </c>
      <c r="D6" t="s" s="117">
        <v>214</v>
      </c>
      <c r="E6" s="116">
        <v>3320</v>
      </c>
      <c r="F6" s="116"/>
      <c r="G6" s="116"/>
      <c r="H6" s="116"/>
      <c r="I6" s="116"/>
      <c r="J6" s="116"/>
      <c r="K6" s="116"/>
      <c r="L6" s="116"/>
      <c r="M6" s="116">
        <f>M5+E6-SUM(F6:L6)</f>
        <v>29030</v>
      </c>
      <c r="N6" s="138"/>
      <c r="O6" s="105"/>
      <c r="P6" s="105"/>
      <c r="Q6" s="106"/>
    </row>
    <row r="7" ht="27" customHeight="1">
      <c r="A7" s="110">
        <f>A6+1</f>
        <v>4</v>
      </c>
      <c r="B7" s="111">
        <v>45032</v>
      </c>
      <c r="C7" t="s" s="112">
        <v>215</v>
      </c>
      <c r="D7" t="s" s="117">
        <v>84</v>
      </c>
      <c r="E7" s="116">
        <v>550</v>
      </c>
      <c r="F7" s="116"/>
      <c r="G7" s="116"/>
      <c r="H7" s="116"/>
      <c r="I7" s="116"/>
      <c r="J7" s="116"/>
      <c r="K7" s="116"/>
      <c r="L7" s="116"/>
      <c r="M7" s="116">
        <f>M6+E7-SUM(F7:L7)</f>
        <v>29580</v>
      </c>
      <c r="N7" s="138"/>
      <c r="O7" s="105"/>
      <c r="P7" s="105"/>
      <c r="Q7" s="106"/>
    </row>
    <row r="8" ht="27" customHeight="1">
      <c r="A8" s="110">
        <f>A7+1</f>
        <v>5</v>
      </c>
      <c r="B8" s="111">
        <v>45032</v>
      </c>
      <c r="C8" t="s" s="120">
        <v>216</v>
      </c>
      <c r="D8" t="s" s="117">
        <v>217</v>
      </c>
      <c r="E8" s="116">
        <v>1100</v>
      </c>
      <c r="F8" s="116"/>
      <c r="G8" s="116"/>
      <c r="H8" s="116"/>
      <c r="I8" s="116"/>
      <c r="J8" s="116"/>
      <c r="K8" s="116"/>
      <c r="L8" s="116"/>
      <c r="M8" s="116">
        <f>M7+E8-SUM(F8:L8)</f>
        <v>30680</v>
      </c>
      <c r="N8" s="138"/>
      <c r="O8" s="105"/>
      <c r="P8" s="105"/>
      <c r="Q8" s="106"/>
    </row>
    <row r="9" ht="27" customHeight="1">
      <c r="A9" s="110">
        <f>A8+1</f>
        <v>6</v>
      </c>
      <c r="B9" s="111">
        <v>45046</v>
      </c>
      <c r="C9" t="s" s="112">
        <v>218</v>
      </c>
      <c r="D9" s="113"/>
      <c r="E9" s="114"/>
      <c r="F9" s="114">
        <v>4100</v>
      </c>
      <c r="G9" s="115"/>
      <c r="H9" s="115"/>
      <c r="I9" s="115"/>
      <c r="J9" s="115"/>
      <c r="K9" s="115"/>
      <c r="L9" s="118"/>
      <c r="M9" s="116">
        <f>M8+E9-SUM(F9:L9)</f>
        <v>26580</v>
      </c>
      <c r="N9" s="104"/>
      <c r="O9" s="105"/>
      <c r="P9" s="105"/>
      <c r="Q9" s="106"/>
    </row>
    <row r="10" ht="27" customHeight="1">
      <c r="A10" s="110">
        <f>A9+1</f>
        <v>7</v>
      </c>
      <c r="B10" s="111"/>
      <c r="C10" t="s" s="112">
        <v>219</v>
      </c>
      <c r="D10" s="113"/>
      <c r="E10" s="116"/>
      <c r="F10" s="116">
        <v>5740</v>
      </c>
      <c r="G10" s="116"/>
      <c r="H10" s="116"/>
      <c r="I10" s="116"/>
      <c r="J10" s="116"/>
      <c r="K10" s="116"/>
      <c r="L10" s="116"/>
      <c r="M10" s="116">
        <f>M9+E10-SUM(F10:L10)</f>
        <v>20840</v>
      </c>
      <c r="N10" s="104"/>
      <c r="O10" s="105"/>
      <c r="P10" s="105"/>
      <c r="Q10" s="106"/>
    </row>
    <row r="11" ht="27" customHeight="1">
      <c r="A11" s="110">
        <f>A10+1</f>
        <v>8</v>
      </c>
      <c r="B11" s="111"/>
      <c r="C11" t="s" s="120">
        <v>220</v>
      </c>
      <c r="D11" s="113"/>
      <c r="E11" s="116">
        <v>550</v>
      </c>
      <c r="F11" s="116"/>
      <c r="G11" s="116"/>
      <c r="H11" s="116"/>
      <c r="I11" s="116"/>
      <c r="J11" s="116"/>
      <c r="K11" s="116"/>
      <c r="L11" s="116"/>
      <c r="M11" s="116">
        <f>M10+E11-SUM(F11:L11)</f>
        <v>21390</v>
      </c>
      <c r="N11" s="104"/>
      <c r="O11" s="105"/>
      <c r="P11" s="105"/>
      <c r="Q11" s="106"/>
    </row>
    <row r="12" ht="27" customHeight="1">
      <c r="A12" s="110">
        <f>A11+1</f>
        <v>9</v>
      </c>
      <c r="B12" s="111">
        <v>45058</v>
      </c>
      <c r="C12" t="s" s="112">
        <v>88</v>
      </c>
      <c r="D12" t="s" s="117">
        <v>221</v>
      </c>
      <c r="E12" s="116"/>
      <c r="F12" s="116"/>
      <c r="G12" s="116">
        <v>880</v>
      </c>
      <c r="H12" s="116"/>
      <c r="I12" s="116"/>
      <c r="J12" s="116"/>
      <c r="K12" s="116"/>
      <c r="L12" s="116"/>
      <c r="M12" s="116">
        <f>M11+E12-SUM(F12:L12)</f>
        <v>20510</v>
      </c>
      <c r="N12" s="104"/>
      <c r="O12" s="105"/>
      <c r="P12" s="105"/>
      <c r="Q12" s="106"/>
    </row>
    <row r="13" ht="27" customHeight="1">
      <c r="A13" s="110">
        <f>A12+1</f>
        <v>10</v>
      </c>
      <c r="B13" s="111">
        <v>45059</v>
      </c>
      <c r="C13" t="s" s="112">
        <v>222</v>
      </c>
      <c r="D13" t="s" s="117">
        <v>86</v>
      </c>
      <c r="E13" s="116"/>
      <c r="F13" s="116">
        <v>440</v>
      </c>
      <c r="G13" s="116"/>
      <c r="H13" s="116"/>
      <c r="I13" s="116"/>
      <c r="J13" s="116"/>
      <c r="K13" s="116"/>
      <c r="L13" s="116"/>
      <c r="M13" s="116">
        <f>M12+E13-SUM(F13:L13)</f>
        <v>20070</v>
      </c>
      <c r="N13" s="104"/>
      <c r="O13" s="105"/>
      <c r="P13" s="105"/>
      <c r="Q13" s="106"/>
    </row>
    <row r="14" ht="27" customHeight="1">
      <c r="A14" s="110">
        <f>A13+1</f>
        <v>11</v>
      </c>
      <c r="B14" s="111">
        <v>45066</v>
      </c>
      <c r="C14" t="s" s="112">
        <v>223</v>
      </c>
      <c r="D14" t="s" s="117">
        <v>131</v>
      </c>
      <c r="E14" s="116">
        <v>48000</v>
      </c>
      <c r="F14" s="116"/>
      <c r="G14" s="116"/>
      <c r="H14" s="116"/>
      <c r="I14" s="116"/>
      <c r="J14" s="116"/>
      <c r="K14" s="116"/>
      <c r="L14" s="116"/>
      <c r="M14" s="116">
        <f>M13+E14-SUM(F14:L14)</f>
        <v>68070</v>
      </c>
      <c r="N14" s="104"/>
      <c r="O14" s="105"/>
      <c r="P14" s="105"/>
      <c r="Q14" s="106"/>
    </row>
    <row r="15" ht="27" customHeight="1">
      <c r="A15" s="110">
        <f>A14+1</f>
        <v>12</v>
      </c>
      <c r="B15" s="111">
        <v>45066</v>
      </c>
      <c r="C15" t="s" s="112">
        <v>132</v>
      </c>
      <c r="D15" t="s" s="117">
        <v>131</v>
      </c>
      <c r="E15" s="116">
        <v>20000</v>
      </c>
      <c r="F15" s="116"/>
      <c r="G15" s="121"/>
      <c r="H15" s="121"/>
      <c r="I15" s="121"/>
      <c r="J15" s="121"/>
      <c r="K15" s="121"/>
      <c r="L15" s="121"/>
      <c r="M15" s="116">
        <f>M14+E15-SUM(F15:L15)</f>
        <v>88070</v>
      </c>
      <c r="N15" s="104"/>
      <c r="O15" s="105"/>
      <c r="P15" s="105"/>
      <c r="Q15" s="106"/>
    </row>
    <row r="16" ht="39" customHeight="1">
      <c r="A16" s="110">
        <f>A15+1</f>
        <v>13</v>
      </c>
      <c r="B16" s="111">
        <v>45084</v>
      </c>
      <c r="C16" t="s" s="112">
        <v>88</v>
      </c>
      <c r="D16" t="s" s="117">
        <v>221</v>
      </c>
      <c r="E16" s="114"/>
      <c r="F16" s="116"/>
      <c r="G16" s="116">
        <v>13200</v>
      </c>
      <c r="H16" s="116"/>
      <c r="I16" s="116"/>
      <c r="J16" s="116"/>
      <c r="K16" s="116"/>
      <c r="L16" s="116"/>
      <c r="M16" s="116">
        <f>M15+E16-SUM(F16:L16)</f>
        <v>74870</v>
      </c>
      <c r="N16" s="104"/>
      <c r="O16" s="105"/>
      <c r="P16" s="105"/>
      <c r="Q16" s="106"/>
    </row>
    <row r="17" ht="39" customHeight="1">
      <c r="A17" s="110">
        <f>A16+1</f>
        <v>14</v>
      </c>
      <c r="B17" t="s" s="139">
        <v>224</v>
      </c>
      <c r="C17" t="s" s="112">
        <v>225</v>
      </c>
      <c r="D17" t="s" s="117">
        <v>131</v>
      </c>
      <c r="E17" s="116">
        <v>4000</v>
      </c>
      <c r="F17" s="116"/>
      <c r="G17" s="116"/>
      <c r="H17" s="116"/>
      <c r="I17" s="116"/>
      <c r="J17" s="116"/>
      <c r="K17" s="116"/>
      <c r="L17" s="116"/>
      <c r="M17" s="116">
        <f>M16+E17-SUM(F17:L17)</f>
        <v>78870</v>
      </c>
      <c r="N17" s="104"/>
      <c r="O17" s="105"/>
      <c r="P17" s="105"/>
      <c r="Q17" s="106"/>
    </row>
    <row r="18" ht="37.15" customHeight="1">
      <c r="A18" s="110">
        <f>A17+1</f>
        <v>15</v>
      </c>
      <c r="B18" s="111">
        <v>45088</v>
      </c>
      <c r="C18" t="s" s="112">
        <v>226</v>
      </c>
      <c r="D18" t="s" s="117">
        <v>86</v>
      </c>
      <c r="E18" s="116"/>
      <c r="F18" s="116">
        <v>160</v>
      </c>
      <c r="G18" s="116"/>
      <c r="H18" s="116"/>
      <c r="I18" s="116"/>
      <c r="J18" s="116"/>
      <c r="K18" s="116"/>
      <c r="L18" s="116"/>
      <c r="M18" s="116">
        <f>M17+E18-SUM(F18:L18)</f>
        <v>78710</v>
      </c>
      <c r="N18" s="104"/>
      <c r="O18" s="105"/>
      <c r="P18" s="105"/>
      <c r="Q18" s="106"/>
    </row>
    <row r="19" ht="37.15" customHeight="1">
      <c r="A19" s="110">
        <f>A18+1</f>
        <v>16</v>
      </c>
      <c r="B19" s="111">
        <v>45088</v>
      </c>
      <c r="C19" t="s" s="112">
        <v>227</v>
      </c>
      <c r="D19" t="s" s="117">
        <v>86</v>
      </c>
      <c r="E19" s="116"/>
      <c r="F19" s="116">
        <v>1800</v>
      </c>
      <c r="G19" s="116"/>
      <c r="H19" s="115"/>
      <c r="I19" s="115"/>
      <c r="J19" s="115"/>
      <c r="K19" s="115"/>
      <c r="L19" s="118"/>
      <c r="M19" s="116">
        <f>M18+E19-SUM(F19:L19)</f>
        <v>76910</v>
      </c>
      <c r="N19" s="104"/>
      <c r="O19" s="105"/>
      <c r="P19" s="105"/>
      <c r="Q19" s="106"/>
    </row>
    <row r="20" ht="37.15" customHeight="1">
      <c r="A20" s="110">
        <f>A19+1</f>
        <v>17</v>
      </c>
      <c r="B20" s="111">
        <v>45088</v>
      </c>
      <c r="C20" t="s" s="112">
        <v>228</v>
      </c>
      <c r="D20" t="s" s="117">
        <v>86</v>
      </c>
      <c r="E20" s="116"/>
      <c r="F20" s="116">
        <v>600</v>
      </c>
      <c r="G20" s="116"/>
      <c r="H20" s="116"/>
      <c r="I20" s="116"/>
      <c r="J20" s="116"/>
      <c r="K20" s="116"/>
      <c r="L20" s="116"/>
      <c r="M20" s="116">
        <f>M19+E20-SUM(F20:L20)</f>
        <v>76310</v>
      </c>
      <c r="N20" s="104"/>
      <c r="O20" s="140"/>
      <c r="P20" s="105"/>
      <c r="Q20" s="106"/>
    </row>
    <row r="21" ht="37.15" customHeight="1">
      <c r="A21" s="110">
        <f>A20+1</f>
        <v>18</v>
      </c>
      <c r="B21" s="111">
        <v>45108</v>
      </c>
      <c r="C21" t="s" s="112">
        <v>229</v>
      </c>
      <c r="D21" t="s" s="117">
        <v>89</v>
      </c>
      <c r="E21" s="116"/>
      <c r="F21" s="116">
        <v>1210</v>
      </c>
      <c r="G21" s="116"/>
      <c r="H21" s="116"/>
      <c r="I21" s="116"/>
      <c r="J21" s="116"/>
      <c r="K21" s="116"/>
      <c r="L21" s="116"/>
      <c r="M21" s="116">
        <f>M20+E21-SUM(F21:L21)</f>
        <v>75100</v>
      </c>
      <c r="N21" s="104"/>
      <c r="O21" s="105"/>
      <c r="P21" s="105"/>
      <c r="Q21" s="106"/>
    </row>
    <row r="22" ht="37.15" customHeight="1">
      <c r="A22" s="110">
        <f>A21+1</f>
        <v>19</v>
      </c>
      <c r="B22" s="111">
        <v>45113</v>
      </c>
      <c r="C22" t="s" s="112">
        <v>230</v>
      </c>
      <c r="D22" t="s" s="117">
        <v>106</v>
      </c>
      <c r="E22" s="116"/>
      <c r="F22" s="116">
        <v>294</v>
      </c>
      <c r="G22" s="116"/>
      <c r="H22" s="116"/>
      <c r="I22" s="116"/>
      <c r="J22" s="116"/>
      <c r="K22" s="116"/>
      <c r="L22" s="116"/>
      <c r="M22" s="116">
        <f>M21+E22-SUM(F22:L22)</f>
        <v>74806</v>
      </c>
      <c r="N22" s="104"/>
      <c r="O22" s="105"/>
      <c r="P22" s="105"/>
      <c r="Q22" s="106"/>
    </row>
    <row r="23" ht="37.15" customHeight="1">
      <c r="A23" s="110">
        <f>A22+1</f>
        <v>20</v>
      </c>
      <c r="B23" s="111">
        <v>45115</v>
      </c>
      <c r="C23" t="s" s="112">
        <v>231</v>
      </c>
      <c r="D23" t="s" s="117">
        <v>106</v>
      </c>
      <c r="E23" s="116"/>
      <c r="F23" s="116">
        <v>150</v>
      </c>
      <c r="G23" s="116"/>
      <c r="H23" s="116"/>
      <c r="I23" s="116"/>
      <c r="J23" s="116"/>
      <c r="K23" s="116"/>
      <c r="L23" s="116"/>
      <c r="M23" s="116">
        <f>M22+E23-SUM(F23:L23)</f>
        <v>74656</v>
      </c>
      <c r="N23" s="104"/>
      <c r="O23" s="105"/>
      <c r="P23" s="105"/>
      <c r="Q23" s="106"/>
    </row>
    <row r="24" ht="37.15" customHeight="1">
      <c r="A24" s="110">
        <f>A23+1</f>
        <v>21</v>
      </c>
      <c r="B24" s="111">
        <v>45116</v>
      </c>
      <c r="C24" t="s" s="112">
        <v>232</v>
      </c>
      <c r="D24" t="s" s="117">
        <v>217</v>
      </c>
      <c r="E24" s="116"/>
      <c r="F24" s="116">
        <v>742</v>
      </c>
      <c r="G24" s="116"/>
      <c r="H24" s="116"/>
      <c r="I24" s="116"/>
      <c r="J24" s="116"/>
      <c r="K24" s="116"/>
      <c r="L24" s="116"/>
      <c r="M24" s="116">
        <f>M23+E24-SUM(F24:L24)</f>
        <v>73914</v>
      </c>
      <c r="N24" s="104"/>
      <c r="O24" s="105"/>
      <c r="P24" s="105"/>
      <c r="Q24" s="106"/>
    </row>
    <row r="25" ht="37.15" customHeight="1">
      <c r="A25" s="110">
        <f>A24+1</f>
        <v>22</v>
      </c>
      <c r="B25" s="111">
        <v>45119</v>
      </c>
      <c r="C25" t="s" s="112">
        <v>233</v>
      </c>
      <c r="D25" t="s" s="117">
        <v>86</v>
      </c>
      <c r="E25" s="116"/>
      <c r="F25" s="116">
        <v>48020</v>
      </c>
      <c r="G25" s="116"/>
      <c r="H25" s="116"/>
      <c r="I25" s="116"/>
      <c r="J25" s="116"/>
      <c r="K25" s="116"/>
      <c r="L25" s="116"/>
      <c r="M25" s="116">
        <f>M24+E25-SUM(F25:L25)</f>
        <v>25894</v>
      </c>
      <c r="N25" s="104"/>
      <c r="O25" s="105"/>
      <c r="P25" s="105"/>
      <c r="Q25" s="106"/>
    </row>
    <row r="26" ht="37.15" customHeight="1">
      <c r="A26" s="110">
        <f>A25+1</f>
        <v>23</v>
      </c>
      <c r="B26" s="111">
        <v>45119</v>
      </c>
      <c r="C26" t="s" s="112">
        <v>234</v>
      </c>
      <c r="D26" t="s" s="117">
        <v>86</v>
      </c>
      <c r="E26" s="116"/>
      <c r="F26" s="116">
        <v>330</v>
      </c>
      <c r="G26" s="116"/>
      <c r="H26" s="116"/>
      <c r="I26" s="116"/>
      <c r="J26" s="116"/>
      <c r="K26" s="116"/>
      <c r="L26" s="116"/>
      <c r="M26" s="116">
        <f>M25+E26-SUM(F26:L26)</f>
        <v>25564</v>
      </c>
      <c r="N26" s="104"/>
      <c r="O26" s="105"/>
      <c r="P26" s="105"/>
      <c r="Q26" s="106"/>
    </row>
    <row r="27" ht="37.15" customHeight="1">
      <c r="A27" s="110">
        <f>A26+1</f>
        <v>24</v>
      </c>
      <c r="B27" s="111">
        <v>45127</v>
      </c>
      <c r="C27" t="s" s="112">
        <v>235</v>
      </c>
      <c r="D27" t="s" s="117">
        <v>89</v>
      </c>
      <c r="E27" s="116"/>
      <c r="F27" s="116">
        <v>1356</v>
      </c>
      <c r="G27" s="116"/>
      <c r="H27" s="116"/>
      <c r="I27" s="116"/>
      <c r="J27" s="116"/>
      <c r="K27" s="116"/>
      <c r="L27" s="116"/>
      <c r="M27" s="116">
        <f>M26+E27-SUM(F27:L27)</f>
        <v>24208</v>
      </c>
      <c r="N27" s="104"/>
      <c r="O27" s="105"/>
      <c r="P27" s="105"/>
      <c r="Q27" s="106"/>
    </row>
    <row r="28" ht="37.15" customHeight="1">
      <c r="A28" s="110">
        <f>A27+1</f>
        <v>25</v>
      </c>
      <c r="B28" s="111">
        <v>45128</v>
      </c>
      <c r="C28" t="s" s="112">
        <v>236</v>
      </c>
      <c r="D28" t="s" s="117">
        <v>89</v>
      </c>
      <c r="E28" s="116"/>
      <c r="F28" s="116">
        <v>218</v>
      </c>
      <c r="G28" s="116"/>
      <c r="H28" s="116"/>
      <c r="I28" s="116"/>
      <c r="J28" s="116"/>
      <c r="K28" s="116"/>
      <c r="L28" s="116"/>
      <c r="M28" s="116">
        <f>M27+E28-SUM(F28:L28)</f>
        <v>23990</v>
      </c>
      <c r="N28" s="141"/>
      <c r="O28" s="105"/>
      <c r="P28" s="105"/>
      <c r="Q28" s="106"/>
    </row>
    <row r="29" ht="37.15" customHeight="1">
      <c r="A29" s="110">
        <f>A28+1</f>
        <v>26</v>
      </c>
      <c r="B29" s="111">
        <v>45129</v>
      </c>
      <c r="C29" t="s" s="112">
        <v>237</v>
      </c>
      <c r="D29" s="113"/>
      <c r="E29" s="116">
        <v>54000</v>
      </c>
      <c r="F29" s="116"/>
      <c r="G29" s="116"/>
      <c r="H29" s="116"/>
      <c r="I29" s="116"/>
      <c r="J29" s="116"/>
      <c r="K29" s="116"/>
      <c r="L29" s="116"/>
      <c r="M29" s="116">
        <f>M28+E29-SUM(F29:L29)</f>
        <v>77990</v>
      </c>
      <c r="N29" s="104"/>
      <c r="O29" s="105"/>
      <c r="P29" s="105"/>
      <c r="Q29" s="106"/>
    </row>
    <row r="30" ht="37.15" customHeight="1">
      <c r="A30" s="110">
        <f>A29+1</f>
        <v>27</v>
      </c>
      <c r="B30" s="111">
        <v>45129</v>
      </c>
      <c r="C30" t="s" s="112">
        <v>238</v>
      </c>
      <c r="D30" t="s" s="117">
        <v>89</v>
      </c>
      <c r="E30" s="116"/>
      <c r="F30" s="116">
        <v>924</v>
      </c>
      <c r="G30" s="116"/>
      <c r="H30" s="116"/>
      <c r="I30" s="116"/>
      <c r="J30" s="116"/>
      <c r="K30" s="116"/>
      <c r="L30" s="116"/>
      <c r="M30" s="116">
        <f>M29+E30-SUM(F30:L30)</f>
        <v>77066</v>
      </c>
      <c r="N30" s="141"/>
      <c r="O30" s="105"/>
      <c r="P30" s="105"/>
      <c r="Q30" s="106"/>
    </row>
    <row r="31" ht="37.15" customHeight="1">
      <c r="A31" s="110">
        <f>A30+1</f>
        <v>28</v>
      </c>
      <c r="B31" s="111">
        <v>45129</v>
      </c>
      <c r="C31" t="s" s="112">
        <v>239</v>
      </c>
      <c r="D31" t="s" s="117">
        <v>89</v>
      </c>
      <c r="E31" s="116"/>
      <c r="F31" s="116">
        <v>278</v>
      </c>
      <c r="G31" s="116"/>
      <c r="H31" s="116"/>
      <c r="I31" s="116"/>
      <c r="J31" s="116"/>
      <c r="K31" s="116"/>
      <c r="L31" s="116"/>
      <c r="M31" s="116">
        <f>M30+E31-SUM(F31:L31)</f>
        <v>76788</v>
      </c>
      <c r="N31" s="104"/>
      <c r="O31" s="105"/>
      <c r="P31" s="105"/>
      <c r="Q31" s="106"/>
    </row>
    <row r="32" ht="37.15" customHeight="1">
      <c r="A32" s="110">
        <f>A31+1</f>
        <v>29</v>
      </c>
      <c r="B32" s="111">
        <v>45129</v>
      </c>
      <c r="C32" t="s" s="112">
        <v>240</v>
      </c>
      <c r="D32" t="s" s="117">
        <v>86</v>
      </c>
      <c r="E32" s="116"/>
      <c r="F32" s="116">
        <v>6930</v>
      </c>
      <c r="G32" s="116"/>
      <c r="H32" s="116"/>
      <c r="I32" s="116"/>
      <c r="J32" s="116"/>
      <c r="K32" s="116"/>
      <c r="L32" s="116"/>
      <c r="M32" s="116">
        <f>M31+E32-SUM(F32:L32)</f>
        <v>69858</v>
      </c>
      <c r="N32" s="104"/>
      <c r="O32" s="105"/>
      <c r="P32" s="105"/>
      <c r="Q32" s="106"/>
    </row>
    <row r="33" ht="37.15" customHeight="1">
      <c r="A33" s="110">
        <f>A32+1</f>
        <v>30</v>
      </c>
      <c r="B33" s="111">
        <v>45129</v>
      </c>
      <c r="C33" t="s" s="112">
        <v>241</v>
      </c>
      <c r="D33" t="s" s="117">
        <v>86</v>
      </c>
      <c r="E33" s="116"/>
      <c r="F33" s="116">
        <v>7650</v>
      </c>
      <c r="G33" s="116"/>
      <c r="H33" s="116"/>
      <c r="I33" s="116"/>
      <c r="J33" s="116"/>
      <c r="K33" s="116"/>
      <c r="L33" s="116"/>
      <c r="M33" s="116">
        <f>M32+E33-SUM(F33:L33)</f>
        <v>62208</v>
      </c>
      <c r="N33" s="104"/>
      <c r="O33" s="105"/>
      <c r="P33" s="105"/>
      <c r="Q33" s="106"/>
    </row>
    <row r="34" ht="37.15" customHeight="1">
      <c r="A34" s="110">
        <f>A33+1</f>
        <v>31</v>
      </c>
      <c r="B34" s="111">
        <v>45129</v>
      </c>
      <c r="C34" t="s" s="112">
        <v>242</v>
      </c>
      <c r="D34" t="s" s="117">
        <v>86</v>
      </c>
      <c r="E34" s="116"/>
      <c r="F34" s="116">
        <v>1900</v>
      </c>
      <c r="G34" s="116"/>
      <c r="H34" s="116"/>
      <c r="I34" s="116"/>
      <c r="J34" s="116"/>
      <c r="K34" s="116"/>
      <c r="L34" s="116"/>
      <c r="M34" s="116">
        <f>M33+E34-SUM(F34:L34)</f>
        <v>60308</v>
      </c>
      <c r="N34" s="104"/>
      <c r="O34" s="105"/>
      <c r="P34" s="105"/>
      <c r="Q34" s="106"/>
    </row>
    <row r="35" ht="37.15" customHeight="1">
      <c r="A35" s="110">
        <f>A34+1</f>
        <v>32</v>
      </c>
      <c r="B35" s="111">
        <v>45130</v>
      </c>
      <c r="C35" t="s" s="112">
        <v>243</v>
      </c>
      <c r="D35" t="s" s="117">
        <v>89</v>
      </c>
      <c r="E35" s="116"/>
      <c r="F35" s="116">
        <v>37400</v>
      </c>
      <c r="G35" s="116"/>
      <c r="H35" s="116"/>
      <c r="I35" s="116"/>
      <c r="J35" s="116"/>
      <c r="K35" s="116"/>
      <c r="L35" s="116"/>
      <c r="M35" s="116">
        <f>M34+E35-SUM(F35:L35)</f>
        <v>22908</v>
      </c>
      <c r="N35" s="104"/>
      <c r="O35" s="105"/>
      <c r="P35" s="105"/>
      <c r="Q35" s="106"/>
    </row>
    <row r="36" ht="37.15" customHeight="1">
      <c r="A36" s="110">
        <f>A35+1</f>
        <v>33</v>
      </c>
      <c r="B36" s="111">
        <v>45130</v>
      </c>
      <c r="C36" t="s" s="112">
        <v>244</v>
      </c>
      <c r="D36" t="s" s="117">
        <v>86</v>
      </c>
      <c r="E36" s="116"/>
      <c r="F36" s="116">
        <v>1500</v>
      </c>
      <c r="G36" s="116"/>
      <c r="H36" s="116"/>
      <c r="I36" s="116"/>
      <c r="J36" s="116"/>
      <c r="K36" s="116"/>
      <c r="L36" s="116"/>
      <c r="M36" s="116">
        <f>M35+E36-SUM(F36:L36)</f>
        <v>21408</v>
      </c>
      <c r="N36" s="104"/>
      <c r="O36" s="105"/>
      <c r="P36" s="105"/>
      <c r="Q36" s="106"/>
    </row>
    <row r="37" ht="37.15" customHeight="1">
      <c r="A37" s="110">
        <f>A36+1</f>
        <v>34</v>
      </c>
      <c r="B37" s="111">
        <v>45130</v>
      </c>
      <c r="C37" t="s" s="112">
        <v>245</v>
      </c>
      <c r="D37" t="s" s="117">
        <v>86</v>
      </c>
      <c r="E37" s="116"/>
      <c r="F37" s="116">
        <v>11400</v>
      </c>
      <c r="G37" s="116"/>
      <c r="H37" s="116"/>
      <c r="I37" s="116"/>
      <c r="J37" s="116"/>
      <c r="K37" s="116"/>
      <c r="L37" s="116"/>
      <c r="M37" s="116">
        <f>M36+E37-SUM(F37:L37)</f>
        <v>10008</v>
      </c>
      <c r="N37" s="104"/>
      <c r="O37" s="105"/>
      <c r="P37" s="105"/>
      <c r="Q37" s="106"/>
    </row>
    <row r="38" ht="37.15" customHeight="1">
      <c r="A38" s="110">
        <f>A37+1</f>
        <v>35</v>
      </c>
      <c r="B38" s="111">
        <v>45172</v>
      </c>
      <c r="C38" t="s" s="112">
        <v>113</v>
      </c>
      <c r="D38" t="s" s="117">
        <v>106</v>
      </c>
      <c r="E38" s="116"/>
      <c r="F38" s="116">
        <v>140</v>
      </c>
      <c r="G38" s="116"/>
      <c r="H38" s="116"/>
      <c r="I38" s="116"/>
      <c r="J38" s="116"/>
      <c r="K38" s="116"/>
      <c r="L38" s="116"/>
      <c r="M38" s="116">
        <f>M37+E38-SUM(F38:L38)</f>
        <v>9868</v>
      </c>
      <c r="N38" s="104"/>
      <c r="O38" s="105"/>
      <c r="P38" s="105"/>
      <c r="Q38" s="106"/>
    </row>
    <row r="39" ht="37.15" customHeight="1">
      <c r="A39" s="110">
        <f>A38+1</f>
        <v>36</v>
      </c>
      <c r="B39" s="111">
        <v>45179</v>
      </c>
      <c r="C39" t="s" s="112">
        <v>113</v>
      </c>
      <c r="D39" t="s" s="117">
        <v>106</v>
      </c>
      <c r="E39" s="116"/>
      <c r="F39" s="116">
        <v>280</v>
      </c>
      <c r="G39" s="116"/>
      <c r="H39" s="116"/>
      <c r="I39" s="116"/>
      <c r="J39" s="116"/>
      <c r="K39" s="116"/>
      <c r="L39" s="116"/>
      <c r="M39" s="116">
        <f>M38+E39-SUM(F39:L39)</f>
        <v>9588</v>
      </c>
      <c r="N39" s="104"/>
      <c r="O39" s="105"/>
      <c r="P39" s="105"/>
      <c r="Q39" s="106"/>
    </row>
    <row r="40" ht="37.15" customHeight="1">
      <c r="A40" s="110">
        <f>A39+1</f>
        <v>37</v>
      </c>
      <c r="B40" s="111">
        <v>45179</v>
      </c>
      <c r="C40" t="s" s="112">
        <v>115</v>
      </c>
      <c r="D40" t="s" s="117">
        <v>106</v>
      </c>
      <c r="E40" s="116"/>
      <c r="F40" s="116">
        <v>676</v>
      </c>
      <c r="G40" s="116"/>
      <c r="H40" s="116"/>
      <c r="I40" s="116"/>
      <c r="J40" s="116"/>
      <c r="K40" s="116"/>
      <c r="L40" s="116"/>
      <c r="M40" s="116">
        <f>M39+E40-SUM(F40:L40)</f>
        <v>8912</v>
      </c>
      <c r="N40" s="104"/>
      <c r="O40" s="105"/>
      <c r="P40" s="105"/>
      <c r="Q40" s="106"/>
    </row>
    <row r="41" ht="37.15" customHeight="1">
      <c r="A41" s="110">
        <f>A40+1</f>
        <v>38</v>
      </c>
      <c r="B41" s="111">
        <v>45206</v>
      </c>
      <c r="C41" t="s" s="112">
        <v>246</v>
      </c>
      <c r="D41" t="s" s="117">
        <v>86</v>
      </c>
      <c r="E41" s="116"/>
      <c r="F41" s="116">
        <v>1320</v>
      </c>
      <c r="G41" s="116"/>
      <c r="H41" s="116"/>
      <c r="I41" s="116"/>
      <c r="J41" s="116"/>
      <c r="K41" s="116"/>
      <c r="L41" s="116"/>
      <c r="M41" s="116">
        <f>M40+E41-SUM(F41:L41)</f>
        <v>7592</v>
      </c>
      <c r="N41" s="104"/>
      <c r="O41" s="105"/>
      <c r="P41" s="105"/>
      <c r="Q41" s="106"/>
    </row>
    <row r="42" ht="37.15" customHeight="1">
      <c r="A42" s="110">
        <f>A41+1</f>
        <v>39</v>
      </c>
      <c r="B42" s="111">
        <v>45573</v>
      </c>
      <c r="C42" t="s" s="112">
        <v>247</v>
      </c>
      <c r="D42" t="s" s="117">
        <v>86</v>
      </c>
      <c r="E42" s="116"/>
      <c r="F42" s="116">
        <v>480</v>
      </c>
      <c r="G42" s="116"/>
      <c r="H42" s="116"/>
      <c r="I42" s="116"/>
      <c r="J42" s="116"/>
      <c r="K42" s="116"/>
      <c r="L42" s="116"/>
      <c r="M42" s="116">
        <f>M41+E42-SUM(F42:L42)</f>
        <v>7112</v>
      </c>
      <c r="N42" s="104"/>
      <c r="O42" s="105"/>
      <c r="P42" s="105"/>
      <c r="Q42" s="106"/>
    </row>
    <row r="43" ht="37.15" customHeight="1">
      <c r="A43" s="110">
        <f>A42+1</f>
        <v>40</v>
      </c>
      <c r="B43" s="111">
        <v>45220</v>
      </c>
      <c r="C43" t="s" s="112">
        <v>248</v>
      </c>
      <c r="D43" t="s" s="117">
        <v>86</v>
      </c>
      <c r="E43" s="116"/>
      <c r="F43" s="116">
        <v>3273</v>
      </c>
      <c r="G43" s="116"/>
      <c r="H43" s="116"/>
      <c r="I43" s="116"/>
      <c r="J43" s="116"/>
      <c r="K43" s="116"/>
      <c r="L43" s="116"/>
      <c r="M43" s="116">
        <f>M42+E43-SUM(F43:L43)</f>
        <v>3839</v>
      </c>
      <c r="N43" s="104"/>
      <c r="O43" s="105"/>
      <c r="P43" s="105"/>
      <c r="Q43" s="106"/>
    </row>
    <row r="44" ht="37.15" customHeight="1">
      <c r="A44" s="110">
        <f>A43+1</f>
        <v>41</v>
      </c>
      <c r="B44" s="111">
        <v>45228</v>
      </c>
      <c r="C44" t="s" s="112">
        <v>249</v>
      </c>
      <c r="D44" t="s" s="117">
        <v>86</v>
      </c>
      <c r="E44" s="116"/>
      <c r="F44" s="116">
        <v>108</v>
      </c>
      <c r="G44" s="116"/>
      <c r="H44" s="116"/>
      <c r="I44" s="116"/>
      <c r="J44" s="116"/>
      <c r="K44" s="116"/>
      <c r="L44" s="116"/>
      <c r="M44" s="116">
        <f>M43+E44-SUM(F44:L44)</f>
        <v>3731</v>
      </c>
      <c r="N44" s="104"/>
      <c r="O44" s="105"/>
      <c r="P44" s="105"/>
      <c r="Q44" s="106"/>
    </row>
    <row r="45" ht="37.15" customHeight="1">
      <c r="A45" s="110">
        <f>A44+1</f>
        <v>42</v>
      </c>
      <c r="B45" s="111">
        <v>45228</v>
      </c>
      <c r="C45" t="s" s="112">
        <v>250</v>
      </c>
      <c r="D45" t="s" s="117">
        <v>89</v>
      </c>
      <c r="E45" s="116"/>
      <c r="F45" s="116">
        <v>2000</v>
      </c>
      <c r="G45" s="116"/>
      <c r="H45" s="116"/>
      <c r="I45" s="116"/>
      <c r="J45" s="116"/>
      <c r="K45" s="116"/>
      <c r="L45" s="116"/>
      <c r="M45" s="116">
        <f>M44+E45-SUM(F45:L45)</f>
        <v>1731</v>
      </c>
      <c r="N45" s="104"/>
      <c r="O45" s="105"/>
      <c r="P45" s="105"/>
      <c r="Q45" s="106"/>
    </row>
    <row r="46" ht="37.15" customHeight="1">
      <c r="A46" s="110">
        <f>A45+1</f>
        <v>43</v>
      </c>
      <c r="B46" s="111">
        <v>45233</v>
      </c>
      <c r="C46" t="s" s="112">
        <v>251</v>
      </c>
      <c r="D46" t="s" s="117">
        <v>131</v>
      </c>
      <c r="E46" s="116">
        <v>54000</v>
      </c>
      <c r="F46" s="116"/>
      <c r="G46" s="116"/>
      <c r="H46" s="116"/>
      <c r="I46" s="116"/>
      <c r="J46" s="116"/>
      <c r="K46" s="116"/>
      <c r="L46" s="116"/>
      <c r="M46" s="116">
        <f>M45+E46-SUM(F46:L46)</f>
        <v>55731</v>
      </c>
      <c r="N46" s="104"/>
      <c r="O46" s="105"/>
      <c r="P46" s="105"/>
      <c r="Q46" s="106"/>
    </row>
    <row r="47" ht="37.15" customHeight="1">
      <c r="A47" s="110">
        <f>A46+1</f>
        <v>44</v>
      </c>
      <c r="B47" s="111">
        <v>45233</v>
      </c>
      <c r="C47" t="s" s="112">
        <v>132</v>
      </c>
      <c r="D47" t="s" s="117">
        <v>131</v>
      </c>
      <c r="E47" s="116">
        <v>20000</v>
      </c>
      <c r="F47" s="116"/>
      <c r="G47" s="116"/>
      <c r="H47" s="116"/>
      <c r="I47" s="116"/>
      <c r="J47" s="116"/>
      <c r="K47" s="116"/>
      <c r="L47" s="116"/>
      <c r="M47" s="116">
        <f>M46+E47-SUM(F47:L47)</f>
        <v>75731</v>
      </c>
      <c r="N47" s="104"/>
      <c r="O47" s="105"/>
      <c r="P47" s="105"/>
      <c r="Q47" s="106"/>
    </row>
    <row r="48" ht="37.15" customHeight="1">
      <c r="A48" s="110">
        <f>A47+1</f>
        <v>45</v>
      </c>
      <c r="B48" s="111">
        <v>45233</v>
      </c>
      <c r="C48" t="s" s="112">
        <v>252</v>
      </c>
      <c r="D48" t="s" s="117">
        <v>89</v>
      </c>
      <c r="E48" s="116"/>
      <c r="F48" s="116">
        <v>550</v>
      </c>
      <c r="G48" s="116"/>
      <c r="H48" s="116"/>
      <c r="I48" s="116"/>
      <c r="J48" s="116"/>
      <c r="K48" s="116"/>
      <c r="L48" s="116"/>
      <c r="M48" s="116">
        <f>M47+E48-SUM(F48:L48)</f>
        <v>75181</v>
      </c>
      <c r="N48" s="104"/>
      <c r="O48" s="105"/>
      <c r="P48" s="105"/>
      <c r="Q48" s="106"/>
    </row>
    <row r="49" ht="37.15" customHeight="1">
      <c r="A49" s="110">
        <f>A48+1</f>
        <v>46</v>
      </c>
      <c r="B49" s="111">
        <v>45235</v>
      </c>
      <c r="C49" t="s" s="112">
        <v>253</v>
      </c>
      <c r="D49" t="s" s="117">
        <v>217</v>
      </c>
      <c r="E49" s="116"/>
      <c r="F49" s="116">
        <v>600</v>
      </c>
      <c r="G49" s="116"/>
      <c r="H49" s="116"/>
      <c r="I49" s="116"/>
      <c r="J49" s="116"/>
      <c r="K49" s="116"/>
      <c r="L49" s="116"/>
      <c r="M49" s="116">
        <f>M48+E49-SUM(F49:L49)</f>
        <v>74581</v>
      </c>
      <c r="N49" s="104"/>
      <c r="O49" s="105"/>
      <c r="P49" s="105"/>
      <c r="Q49" s="106"/>
    </row>
    <row r="50" ht="37.15" customHeight="1">
      <c r="A50" s="110">
        <f>A49+1</f>
        <v>47</v>
      </c>
      <c r="B50" s="111">
        <v>45241</v>
      </c>
      <c r="C50" t="s" s="112">
        <v>248</v>
      </c>
      <c r="D50" t="s" s="117">
        <v>86</v>
      </c>
      <c r="E50" s="116"/>
      <c r="F50" s="116">
        <v>2508</v>
      </c>
      <c r="G50" s="116"/>
      <c r="H50" s="116"/>
      <c r="I50" s="116"/>
      <c r="J50" s="116"/>
      <c r="K50" s="116"/>
      <c r="L50" s="116"/>
      <c r="M50" s="116">
        <f>M49+E50-SUM(F50:L50)</f>
        <v>72073</v>
      </c>
      <c r="N50" s="104"/>
      <c r="O50" s="105"/>
      <c r="P50" s="105"/>
      <c r="Q50" s="106"/>
    </row>
    <row r="51" ht="37.15" customHeight="1">
      <c r="A51" s="110">
        <f>A50+1</f>
        <v>48</v>
      </c>
      <c r="B51" s="111">
        <v>45608</v>
      </c>
      <c r="C51" t="s" s="112">
        <v>183</v>
      </c>
      <c r="D51" t="s" s="117">
        <v>89</v>
      </c>
      <c r="E51" s="116">
        <v>12500</v>
      </c>
      <c r="F51" s="116"/>
      <c r="G51" s="116"/>
      <c r="H51" s="116"/>
      <c r="I51" s="116"/>
      <c r="J51" s="116"/>
      <c r="K51" s="116"/>
      <c r="L51" s="116"/>
      <c r="M51" s="116">
        <f>M50+E51-SUM(F51:L51)</f>
        <v>84573</v>
      </c>
      <c r="N51" s="104"/>
      <c r="O51" s="105"/>
      <c r="P51" s="105"/>
      <c r="Q51" s="106"/>
    </row>
    <row r="52" ht="37.15" customHeight="1">
      <c r="A52" s="110">
        <f>A51+1</f>
        <v>49</v>
      </c>
      <c r="B52" s="111">
        <v>45608</v>
      </c>
      <c r="C52" t="s" s="112">
        <v>254</v>
      </c>
      <c r="D52" t="s" s="117">
        <v>89</v>
      </c>
      <c r="E52" s="116"/>
      <c r="F52" s="116">
        <v>12500</v>
      </c>
      <c r="G52" s="116"/>
      <c r="H52" s="116"/>
      <c r="I52" s="116"/>
      <c r="J52" s="116"/>
      <c r="K52" s="116"/>
      <c r="L52" s="116"/>
      <c r="M52" s="116">
        <f>M51+E52-SUM(F52:L52)</f>
        <v>72073</v>
      </c>
      <c r="N52" s="104"/>
      <c r="O52" s="105"/>
      <c r="P52" s="105"/>
      <c r="Q52" s="106"/>
    </row>
    <row r="53" ht="37.15" customHeight="1">
      <c r="A53" s="110">
        <f>A52+1</f>
        <v>50</v>
      </c>
      <c r="B53" s="111">
        <v>45245</v>
      </c>
      <c r="C53" t="s" s="112">
        <v>88</v>
      </c>
      <c r="D53" t="s" s="117">
        <v>221</v>
      </c>
      <c r="E53" s="116"/>
      <c r="F53" s="116">
        <v>4378</v>
      </c>
      <c r="G53" s="116"/>
      <c r="H53" s="116"/>
      <c r="I53" s="116"/>
      <c r="J53" s="116"/>
      <c r="K53" s="116"/>
      <c r="L53" s="116"/>
      <c r="M53" s="116">
        <f>M52+E53-SUM(F53:L53)</f>
        <v>67695</v>
      </c>
      <c r="N53" s="104"/>
      <c r="O53" s="105"/>
      <c r="P53" s="105"/>
      <c r="Q53" s="106"/>
    </row>
    <row r="54" ht="46.9" customHeight="1">
      <c r="A54" s="110">
        <f>A53+1</f>
        <v>51</v>
      </c>
      <c r="B54" s="111">
        <v>45253</v>
      </c>
      <c r="C54" t="s" s="112">
        <v>255</v>
      </c>
      <c r="D54" t="s" s="117">
        <v>106</v>
      </c>
      <c r="E54" s="116"/>
      <c r="F54" s="116">
        <v>600</v>
      </c>
      <c r="G54" s="116"/>
      <c r="H54" s="116"/>
      <c r="I54" s="116"/>
      <c r="J54" s="116"/>
      <c r="K54" s="116"/>
      <c r="L54" s="116"/>
      <c r="M54" s="116">
        <f>M53+E54-SUM(F54:L54)</f>
        <v>67095</v>
      </c>
      <c r="N54" s="104"/>
      <c r="O54" s="105"/>
      <c r="P54" s="105"/>
      <c r="Q54" s="106"/>
    </row>
    <row r="55" ht="46.9" customHeight="1">
      <c r="A55" s="110">
        <f>A54+1</f>
        <v>52</v>
      </c>
      <c r="B55" s="111">
        <v>45626</v>
      </c>
      <c r="C55" t="s" s="112">
        <v>256</v>
      </c>
      <c r="D55" t="s" s="117">
        <v>86</v>
      </c>
      <c r="E55" s="116"/>
      <c r="F55" s="116">
        <v>440</v>
      </c>
      <c r="G55" s="116"/>
      <c r="H55" s="116"/>
      <c r="I55" s="116"/>
      <c r="J55" s="116"/>
      <c r="K55" s="116"/>
      <c r="L55" s="116"/>
      <c r="M55" s="116">
        <f>M54+E55-SUM(F55:L55)</f>
        <v>66655</v>
      </c>
      <c r="N55" s="104"/>
      <c r="O55" s="105"/>
      <c r="P55" s="105"/>
      <c r="Q55" s="106"/>
    </row>
    <row r="56" ht="37.15" customHeight="1">
      <c r="A56" s="110">
        <f>A55+1</f>
        <v>53</v>
      </c>
      <c r="B56" s="111">
        <v>45262</v>
      </c>
      <c r="C56" t="s" s="112">
        <v>257</v>
      </c>
      <c r="D56" t="s" s="117">
        <v>258</v>
      </c>
      <c r="E56" s="116"/>
      <c r="F56" s="116">
        <v>6000</v>
      </c>
      <c r="G56" s="116"/>
      <c r="H56" s="116"/>
      <c r="I56" s="116"/>
      <c r="J56" s="116"/>
      <c r="K56" s="116"/>
      <c r="L56" s="116"/>
      <c r="M56" s="116">
        <f>M55+E56-SUM(F56:L56)</f>
        <v>60655</v>
      </c>
      <c r="N56" s="104"/>
      <c r="O56" s="105"/>
      <c r="P56" s="105"/>
      <c r="Q56" s="106"/>
    </row>
    <row r="57" ht="37.15" customHeight="1">
      <c r="A57" s="110">
        <f>A56+1</f>
        <v>54</v>
      </c>
      <c r="B57" s="111">
        <v>45262</v>
      </c>
      <c r="C57" t="s" s="112">
        <v>257</v>
      </c>
      <c r="D57" t="s" s="117">
        <v>106</v>
      </c>
      <c r="E57" s="116"/>
      <c r="F57" s="116">
        <v>6000</v>
      </c>
      <c r="G57" s="116"/>
      <c r="H57" s="116"/>
      <c r="I57" s="116"/>
      <c r="J57" s="116"/>
      <c r="K57" s="116"/>
      <c r="L57" s="116"/>
      <c r="M57" s="116">
        <f>M56+E57-SUM(F57:L57)</f>
        <v>54655</v>
      </c>
      <c r="N57" s="104"/>
      <c r="O57" s="105"/>
      <c r="P57" s="105"/>
      <c r="Q57" s="106"/>
    </row>
    <row r="58" ht="49.15" customHeight="1">
      <c r="A58" s="110">
        <f>A57+1</f>
        <v>55</v>
      </c>
      <c r="B58" s="111">
        <v>45262</v>
      </c>
      <c r="C58" t="s" s="112">
        <v>259</v>
      </c>
      <c r="D58" t="s" s="117">
        <v>89</v>
      </c>
      <c r="E58" s="116"/>
      <c r="F58" s="116">
        <v>6000</v>
      </c>
      <c r="G58" s="116"/>
      <c r="H58" s="116"/>
      <c r="I58" s="116"/>
      <c r="J58" s="116"/>
      <c r="K58" s="116"/>
      <c r="L58" s="116"/>
      <c r="M58" s="116">
        <f>M57+E58-SUM(F58:L58)</f>
        <v>48655</v>
      </c>
      <c r="N58" s="104"/>
      <c r="O58" s="105"/>
      <c r="P58" s="105"/>
      <c r="Q58" s="106"/>
    </row>
    <row r="59" ht="49.15" customHeight="1">
      <c r="A59" s="110">
        <f>A58+1</f>
        <v>56</v>
      </c>
      <c r="B59" s="111">
        <v>45631</v>
      </c>
      <c r="C59" t="s" s="112">
        <v>260</v>
      </c>
      <c r="D59" t="s" s="117">
        <v>86</v>
      </c>
      <c r="E59" s="116"/>
      <c r="F59" s="116">
        <v>312</v>
      </c>
      <c r="G59" s="116"/>
      <c r="H59" s="116"/>
      <c r="I59" s="116"/>
      <c r="J59" s="116"/>
      <c r="K59" s="116"/>
      <c r="L59" s="116"/>
      <c r="M59" s="116">
        <f>M58+E59-SUM(F59:L59)</f>
        <v>48343</v>
      </c>
      <c r="N59" s="104"/>
      <c r="O59" s="105"/>
      <c r="P59" s="105"/>
      <c r="Q59" s="106"/>
    </row>
    <row r="60" ht="37.15" customHeight="1">
      <c r="A60" s="110">
        <f>A59+1</f>
        <v>57</v>
      </c>
      <c r="B60" s="111">
        <v>45636</v>
      </c>
      <c r="C60" t="s" s="112">
        <v>134</v>
      </c>
      <c r="D60" s="113"/>
      <c r="E60" s="116"/>
      <c r="F60" s="116">
        <v>160</v>
      </c>
      <c r="G60" s="116"/>
      <c r="H60" s="116"/>
      <c r="I60" s="116"/>
      <c r="J60" s="116"/>
      <c r="K60" s="116"/>
      <c r="L60" s="116"/>
      <c r="M60" s="116">
        <f>M59+E60-SUM(F60:L60)</f>
        <v>48183</v>
      </c>
      <c r="N60" s="104"/>
      <c r="O60" s="105"/>
      <c r="P60" s="105"/>
      <c r="Q60" s="106"/>
    </row>
    <row r="61" ht="37.15" customHeight="1">
      <c r="A61" s="110">
        <f>A60+1</f>
        <v>58</v>
      </c>
      <c r="B61" s="111">
        <v>45643</v>
      </c>
      <c r="C61" t="s" s="112">
        <v>261</v>
      </c>
      <c r="D61" t="s" s="117">
        <v>106</v>
      </c>
      <c r="E61" s="116"/>
      <c r="F61" s="116">
        <v>500</v>
      </c>
      <c r="G61" s="116"/>
      <c r="H61" s="116"/>
      <c r="I61" s="116"/>
      <c r="J61" s="116"/>
      <c r="K61" s="116"/>
      <c r="L61" s="116"/>
      <c r="M61" s="116">
        <f>M60+E61-SUM(F61:L61)</f>
        <v>47683</v>
      </c>
      <c r="N61" s="104"/>
      <c r="O61" s="105"/>
      <c r="P61" s="105"/>
      <c r="Q61" s="106"/>
    </row>
    <row r="62" ht="37.15" customHeight="1">
      <c r="A62" s="110">
        <f>A61+1</f>
        <v>59</v>
      </c>
      <c r="B62" s="111">
        <v>45644</v>
      </c>
      <c r="C62" t="s" s="112">
        <v>262</v>
      </c>
      <c r="D62" t="s" s="117">
        <v>89</v>
      </c>
      <c r="E62" s="116"/>
      <c r="F62" s="116">
        <v>12220</v>
      </c>
      <c r="G62" s="116"/>
      <c r="H62" s="116"/>
      <c r="I62" s="116"/>
      <c r="J62" s="116"/>
      <c r="K62" s="116"/>
      <c r="L62" s="116"/>
      <c r="M62" s="116">
        <f>M61+E62-SUM(F62:L62)</f>
        <v>35463</v>
      </c>
      <c r="N62" s="104"/>
      <c r="O62" s="105"/>
      <c r="P62" s="105"/>
      <c r="Q62" s="106"/>
    </row>
    <row r="63" ht="37.15" customHeight="1">
      <c r="A63" s="110">
        <f>A62+1</f>
        <v>60</v>
      </c>
      <c r="B63" s="111">
        <v>45356</v>
      </c>
      <c r="C63" t="s" s="112">
        <v>263</v>
      </c>
      <c r="D63" t="s" s="117">
        <v>89</v>
      </c>
      <c r="E63" s="116"/>
      <c r="F63" s="116">
        <v>15165</v>
      </c>
      <c r="G63" s="116"/>
      <c r="H63" s="116"/>
      <c r="I63" s="116"/>
      <c r="J63" s="116"/>
      <c r="K63" s="116"/>
      <c r="L63" s="116"/>
      <c r="M63" s="116">
        <f>M62+E63-SUM(F63:L63)</f>
        <v>20298</v>
      </c>
      <c r="N63" s="104"/>
      <c r="O63" s="105"/>
      <c r="P63" s="105"/>
      <c r="Q63" s="106"/>
    </row>
    <row r="64" ht="37.15" customHeight="1">
      <c r="A64" s="110">
        <f>A63+1</f>
        <v>61</v>
      </c>
      <c r="B64" s="111">
        <v>45364</v>
      </c>
      <c r="C64" t="s" s="112">
        <v>264</v>
      </c>
      <c r="D64" t="s" s="117">
        <v>258</v>
      </c>
      <c r="E64" s="116"/>
      <c r="F64" s="116">
        <v>1320</v>
      </c>
      <c r="G64" s="116"/>
      <c r="H64" s="116"/>
      <c r="I64" s="116"/>
      <c r="J64" s="116"/>
      <c r="K64" s="116"/>
      <c r="L64" s="116"/>
      <c r="M64" s="116">
        <f>M63+E64-SUM(F64:L64)</f>
        <v>18978</v>
      </c>
      <c r="N64" s="104"/>
      <c r="O64" s="105"/>
      <c r="P64" s="105"/>
      <c r="Q64" s="106"/>
    </row>
    <row r="65" ht="37.15" customHeight="1">
      <c r="A65" s="110">
        <f>A64+1</f>
        <v>62</v>
      </c>
      <c r="B65" s="111">
        <v>45365</v>
      </c>
      <c r="C65" t="s" s="112">
        <v>265</v>
      </c>
      <c r="D65" t="s" s="117">
        <v>258</v>
      </c>
      <c r="E65" s="116"/>
      <c r="F65" s="116">
        <v>903</v>
      </c>
      <c r="G65" s="116"/>
      <c r="H65" s="116"/>
      <c r="I65" s="116"/>
      <c r="J65" s="116"/>
      <c r="K65" s="116"/>
      <c r="L65" s="116"/>
      <c r="M65" s="116">
        <f>M64+E65-SUM(F65:L65)</f>
        <v>18075</v>
      </c>
      <c r="N65" s="104"/>
      <c r="O65" s="105"/>
      <c r="P65" s="105"/>
      <c r="Q65" s="106"/>
    </row>
    <row r="66" ht="37.15" customHeight="1">
      <c r="A66" s="110">
        <f>A65+1</f>
        <v>63</v>
      </c>
      <c r="B66" s="111">
        <v>45366</v>
      </c>
      <c r="C66" t="s" s="112">
        <v>266</v>
      </c>
      <c r="D66" t="s" s="117">
        <v>258</v>
      </c>
      <c r="E66" s="116"/>
      <c r="F66" s="116">
        <v>213</v>
      </c>
      <c r="G66" s="116"/>
      <c r="H66" s="116"/>
      <c r="I66" s="116"/>
      <c r="J66" s="116"/>
      <c r="K66" s="116"/>
      <c r="L66" s="116"/>
      <c r="M66" s="116">
        <f>M65+E66-SUM(F66:L66)</f>
        <v>17862</v>
      </c>
      <c r="N66" s="104"/>
      <c r="O66" s="105"/>
      <c r="P66" s="105"/>
      <c r="Q66" s="106"/>
    </row>
    <row r="67" ht="37.15" customHeight="1">
      <c r="A67" s="110">
        <f>A66+1</f>
        <v>64</v>
      </c>
      <c r="B67" s="111">
        <v>45366</v>
      </c>
      <c r="C67" t="s" s="112">
        <v>267</v>
      </c>
      <c r="D67" t="s" s="117">
        <v>258</v>
      </c>
      <c r="E67" s="116"/>
      <c r="F67" s="116">
        <v>321</v>
      </c>
      <c r="G67" s="116"/>
      <c r="H67" s="116"/>
      <c r="I67" s="116"/>
      <c r="J67" s="116"/>
      <c r="K67" s="116"/>
      <c r="L67" s="116"/>
      <c r="M67" s="116">
        <f>M66+E67-SUM(F67:L67)</f>
        <v>17541</v>
      </c>
      <c r="N67" s="104"/>
      <c r="O67" s="105"/>
      <c r="P67" s="105"/>
      <c r="Q67" s="106"/>
    </row>
    <row r="68" ht="37.15" customHeight="1">
      <c r="A68" s="110">
        <f>A67+1</f>
        <v>65</v>
      </c>
      <c r="B68" s="111">
        <v>45367</v>
      </c>
      <c r="C68" t="s" s="112">
        <v>268</v>
      </c>
      <c r="D68" t="s" s="117">
        <v>89</v>
      </c>
      <c r="E68" s="116">
        <v>63000</v>
      </c>
      <c r="F68" s="116"/>
      <c r="G68" s="116"/>
      <c r="H68" s="116"/>
      <c r="I68" s="116"/>
      <c r="J68" s="116"/>
      <c r="K68" s="116"/>
      <c r="L68" s="116"/>
      <c r="M68" s="116">
        <f>M67+E68-SUM(F68:L68)</f>
        <v>80541</v>
      </c>
      <c r="N68" s="104"/>
      <c r="O68" s="105"/>
      <c r="P68" s="105"/>
      <c r="Q68" s="106"/>
    </row>
    <row r="69" ht="37.15" customHeight="1">
      <c r="A69" s="110">
        <f>A68+1</f>
        <v>66</v>
      </c>
      <c r="B69" s="111">
        <v>45368</v>
      </c>
      <c r="C69" t="s" s="112">
        <v>269</v>
      </c>
      <c r="D69" t="s" s="117">
        <v>89</v>
      </c>
      <c r="E69" s="116"/>
      <c r="F69" s="116">
        <v>6015</v>
      </c>
      <c r="G69" s="116"/>
      <c r="H69" s="116"/>
      <c r="I69" s="116"/>
      <c r="J69" s="116"/>
      <c r="K69" s="116"/>
      <c r="L69" s="116"/>
      <c r="M69" s="116">
        <f>M68+E69-SUM(F69:L69)</f>
        <v>74526</v>
      </c>
      <c r="N69" s="104"/>
      <c r="O69" s="105"/>
      <c r="P69" s="105"/>
      <c r="Q69" s="106"/>
    </row>
    <row r="70" ht="37.15" customHeight="1">
      <c r="A70" s="110">
        <f>A69+1</f>
        <v>67</v>
      </c>
      <c r="B70" s="111">
        <v>45368</v>
      </c>
      <c r="C70" t="s" s="112">
        <v>119</v>
      </c>
      <c r="D70" t="s" s="117">
        <v>89</v>
      </c>
      <c r="E70" s="116"/>
      <c r="F70" s="116">
        <v>9180</v>
      </c>
      <c r="G70" s="116"/>
      <c r="H70" s="116"/>
      <c r="I70" s="116"/>
      <c r="J70" s="116"/>
      <c r="K70" s="116"/>
      <c r="L70" s="116"/>
      <c r="M70" s="116">
        <f>M69+E70-SUM(F70:L70)</f>
        <v>65346</v>
      </c>
      <c r="N70" s="104"/>
      <c r="O70" s="105"/>
      <c r="P70" s="105"/>
      <c r="Q70" s="106"/>
    </row>
    <row r="71" ht="37.15" customHeight="1">
      <c r="A71" s="110">
        <f>A70+1</f>
        <v>68</v>
      </c>
      <c r="B71" s="111">
        <v>45368</v>
      </c>
      <c r="C71" t="s" s="112">
        <v>270</v>
      </c>
      <c r="D71" t="s" s="117">
        <v>89</v>
      </c>
      <c r="E71" s="116"/>
      <c r="F71" s="116">
        <v>33405</v>
      </c>
      <c r="G71" s="116"/>
      <c r="H71" s="116"/>
      <c r="I71" s="116"/>
      <c r="J71" s="116"/>
      <c r="K71" s="116"/>
      <c r="L71" s="116"/>
      <c r="M71" s="116">
        <f>M70+E71-SUM(F71:L71)</f>
        <v>31941</v>
      </c>
      <c r="N71" s="104"/>
      <c r="O71" s="105"/>
      <c r="P71" s="105"/>
      <c r="Q71" s="106"/>
    </row>
    <row r="72" ht="37.15" customHeight="1">
      <c r="A72" s="110">
        <f>A71+1</f>
        <v>69</v>
      </c>
      <c r="B72" s="111">
        <v>45368</v>
      </c>
      <c r="C72" t="s" s="112">
        <v>271</v>
      </c>
      <c r="D72" t="s" s="117">
        <v>89</v>
      </c>
      <c r="E72" s="116"/>
      <c r="F72" s="116">
        <v>600</v>
      </c>
      <c r="G72" s="116"/>
      <c r="H72" s="116"/>
      <c r="I72" s="116"/>
      <c r="J72" s="116"/>
      <c r="K72" s="116"/>
      <c r="L72" s="116"/>
      <c r="M72" s="116">
        <f>M71+E72-SUM(F72:L72)</f>
        <v>31341</v>
      </c>
      <c r="N72" s="104"/>
      <c r="O72" s="105"/>
      <c r="P72" s="105"/>
      <c r="Q72" s="106"/>
    </row>
    <row r="73" ht="37.15" customHeight="1">
      <c r="A73" s="110">
        <f>A72+1</f>
        <v>70</v>
      </c>
      <c r="B73" s="111">
        <v>45368</v>
      </c>
      <c r="C73" t="s" s="112">
        <v>272</v>
      </c>
      <c r="D73" t="s" s="117">
        <v>106</v>
      </c>
      <c r="E73" s="116"/>
      <c r="F73" s="116">
        <v>600</v>
      </c>
      <c r="G73" s="116"/>
      <c r="H73" s="116"/>
      <c r="I73" s="116"/>
      <c r="J73" s="116"/>
      <c r="K73" s="116"/>
      <c r="L73" s="116"/>
      <c r="M73" s="116">
        <f>M72+E73-SUM(F73:L73)</f>
        <v>30741</v>
      </c>
      <c r="N73" s="104"/>
      <c r="O73" s="105"/>
      <c r="P73" s="105"/>
      <c r="Q73" s="106"/>
    </row>
    <row r="74" ht="37.15" customHeight="1">
      <c r="A74" s="110">
        <f>A73+1</f>
        <v>71</v>
      </c>
      <c r="B74" s="111">
        <v>45368</v>
      </c>
      <c r="C74" t="s" s="112">
        <v>273</v>
      </c>
      <c r="D74" t="s" s="117">
        <v>258</v>
      </c>
      <c r="E74" s="116"/>
      <c r="F74" s="116">
        <v>600</v>
      </c>
      <c r="G74" s="116"/>
      <c r="H74" s="116"/>
      <c r="I74" s="116"/>
      <c r="J74" s="116"/>
      <c r="K74" s="116"/>
      <c r="L74" s="116"/>
      <c r="M74" s="116">
        <f>M73+E74-SUM(F74:L74)</f>
        <v>30141</v>
      </c>
      <c r="N74" s="104"/>
      <c r="O74" s="105"/>
      <c r="P74" s="105"/>
      <c r="Q74" s="106"/>
    </row>
    <row r="75" ht="37.15" customHeight="1">
      <c r="A75" s="110">
        <f>A74+1</f>
        <v>72</v>
      </c>
      <c r="B75" s="111">
        <v>45368</v>
      </c>
      <c r="C75" t="s" s="112">
        <v>274</v>
      </c>
      <c r="D75" t="s" s="117">
        <v>135</v>
      </c>
      <c r="E75" s="116"/>
      <c r="F75" s="116">
        <v>600</v>
      </c>
      <c r="G75" s="116"/>
      <c r="H75" s="116"/>
      <c r="I75" s="116"/>
      <c r="J75" s="116"/>
      <c r="K75" s="116"/>
      <c r="L75" s="116"/>
      <c r="M75" s="116">
        <f>M74+E75-SUM(F75:L75)</f>
        <v>29541</v>
      </c>
      <c r="N75" s="104"/>
      <c r="O75" s="105"/>
      <c r="P75" s="105"/>
      <c r="Q75" s="106"/>
    </row>
    <row r="76" ht="37.15" customHeight="1">
      <c r="A76" s="110">
        <f>A75+1</f>
        <v>73</v>
      </c>
      <c r="B76" s="111">
        <v>45368</v>
      </c>
      <c r="C76" t="s" s="112">
        <v>275</v>
      </c>
      <c r="D76" t="s" s="117">
        <v>89</v>
      </c>
      <c r="E76" s="116"/>
      <c r="F76" s="116">
        <v>1800</v>
      </c>
      <c r="G76" s="116"/>
      <c r="H76" s="116"/>
      <c r="I76" s="116"/>
      <c r="J76" s="116"/>
      <c r="K76" s="116"/>
      <c r="L76" s="116"/>
      <c r="M76" s="116">
        <f>M75+E76-SUM(F76:L76)</f>
        <v>27741</v>
      </c>
      <c r="N76" s="104"/>
      <c r="O76" s="105"/>
      <c r="P76" s="105"/>
      <c r="Q76" s="106"/>
    </row>
    <row r="77" ht="37.15" customHeight="1">
      <c r="A77" s="110">
        <f>A76+1</f>
        <v>74</v>
      </c>
      <c r="B77" s="111">
        <v>45368</v>
      </c>
      <c r="C77" t="s" s="112">
        <v>276</v>
      </c>
      <c r="D77" t="s" s="117">
        <v>106</v>
      </c>
      <c r="E77" s="116"/>
      <c r="F77" s="116">
        <v>1800</v>
      </c>
      <c r="G77" s="116"/>
      <c r="H77" s="116"/>
      <c r="I77" s="116"/>
      <c r="J77" s="116"/>
      <c r="K77" s="116"/>
      <c r="L77" s="116"/>
      <c r="M77" s="116">
        <f>M76+E77-SUM(F77:L77)</f>
        <v>25941</v>
      </c>
      <c r="N77" s="104"/>
      <c r="O77" s="105"/>
      <c r="P77" s="105"/>
      <c r="Q77" s="106"/>
    </row>
    <row r="78" ht="37.15" customHeight="1">
      <c r="A78" s="110">
        <f>A77+1</f>
        <v>75</v>
      </c>
      <c r="B78" s="111">
        <v>45368</v>
      </c>
      <c r="C78" t="s" s="112">
        <v>277</v>
      </c>
      <c r="D78" t="s" s="117">
        <v>258</v>
      </c>
      <c r="E78" s="116"/>
      <c r="F78" s="116">
        <v>1800</v>
      </c>
      <c r="G78" s="116"/>
      <c r="H78" s="116"/>
      <c r="I78" s="116"/>
      <c r="J78" s="116"/>
      <c r="K78" s="116"/>
      <c r="L78" s="116"/>
      <c r="M78" s="116">
        <f>M77+E78-SUM(F78:L78)</f>
        <v>24141</v>
      </c>
      <c r="N78" s="104"/>
      <c r="O78" s="105"/>
      <c r="P78" s="105"/>
      <c r="Q78" s="106"/>
    </row>
    <row r="79" ht="37.15" customHeight="1">
      <c r="A79" s="110">
        <f>A78+1</f>
        <v>76</v>
      </c>
      <c r="B79" s="111">
        <v>45368</v>
      </c>
      <c r="C79" t="s" s="112">
        <v>278</v>
      </c>
      <c r="D79" t="s" s="117">
        <v>135</v>
      </c>
      <c r="E79" s="116"/>
      <c r="F79" s="116">
        <v>1800</v>
      </c>
      <c r="G79" s="116"/>
      <c r="H79" s="116"/>
      <c r="I79" s="116"/>
      <c r="J79" s="116"/>
      <c r="K79" s="116"/>
      <c r="L79" s="116"/>
      <c r="M79" s="116">
        <f>M78+E79-SUM(F79:L79)</f>
        <v>22341</v>
      </c>
      <c r="N79" s="104"/>
      <c r="O79" s="105"/>
      <c r="P79" s="105"/>
      <c r="Q79" s="106"/>
    </row>
    <row r="80" ht="37.15" customHeight="1">
      <c r="A80" s="110">
        <f>A79+1</f>
        <v>77</v>
      </c>
      <c r="B80" s="111"/>
      <c r="C80" t="s" s="112">
        <v>279</v>
      </c>
      <c r="D80" t="s" s="117">
        <v>131</v>
      </c>
      <c r="E80" s="116"/>
      <c r="F80" s="116"/>
      <c r="G80" s="116">
        <f>13035+6902</f>
        <v>19937</v>
      </c>
      <c r="H80" s="116"/>
      <c r="I80" s="116"/>
      <c r="J80" s="116"/>
      <c r="K80" s="116"/>
      <c r="L80" s="116"/>
      <c r="M80" s="116">
        <f>M79+E80-SUM(F80:L80)</f>
        <v>2404</v>
      </c>
      <c r="N80" s="104"/>
      <c r="O80" s="105"/>
      <c r="P80" s="105"/>
      <c r="Q80" s="106"/>
    </row>
    <row r="81" ht="37.15" customHeight="1">
      <c r="A81" s="110">
        <f>A80+1</f>
        <v>78</v>
      </c>
      <c r="B81" s="111"/>
      <c r="C81" t="s" s="112">
        <v>280</v>
      </c>
      <c r="D81" t="s" s="117">
        <v>131</v>
      </c>
      <c r="E81" s="116"/>
      <c r="F81" s="116"/>
      <c r="G81" s="116">
        <v>2200</v>
      </c>
      <c r="H81" s="116"/>
      <c r="I81" s="116"/>
      <c r="J81" s="116"/>
      <c r="K81" s="116"/>
      <c r="L81" s="116"/>
      <c r="M81" s="116">
        <f>M80+E81-SUM(F81:L81)</f>
        <v>204</v>
      </c>
      <c r="N81" s="104"/>
      <c r="O81" s="105"/>
      <c r="P81" s="105"/>
      <c r="Q81" s="106"/>
    </row>
    <row r="82" ht="37.15" customHeight="1">
      <c r="A82" s="110">
        <f>A81+1</f>
        <v>79</v>
      </c>
      <c r="B82" s="111"/>
      <c r="C82" s="123"/>
      <c r="D82" s="113"/>
      <c r="E82" s="116"/>
      <c r="F82" s="116"/>
      <c r="G82" s="116"/>
      <c r="H82" s="116"/>
      <c r="I82" s="116"/>
      <c r="J82" s="116"/>
      <c r="K82" s="116"/>
      <c r="L82" s="116"/>
      <c r="M82" s="116">
        <f>M81+E82-SUM(F82:L82)</f>
        <v>204</v>
      </c>
      <c r="N82" s="104"/>
      <c r="O82" s="105"/>
      <c r="P82" s="105"/>
      <c r="Q82" s="106"/>
    </row>
    <row r="83" ht="37.15" customHeight="1">
      <c r="A83" s="110">
        <f>A82+1</f>
        <v>80</v>
      </c>
      <c r="B83" s="111"/>
      <c r="C83" s="123"/>
      <c r="D83" s="113"/>
      <c r="E83" s="116"/>
      <c r="F83" s="116"/>
      <c r="G83" s="116"/>
      <c r="H83" s="116"/>
      <c r="I83" s="116"/>
      <c r="J83" s="116"/>
      <c r="K83" s="116"/>
      <c r="L83" s="116"/>
      <c r="M83" s="116">
        <f>M82+E83-SUM(F83:L83)</f>
        <v>204</v>
      </c>
      <c r="N83" s="104"/>
      <c r="O83" s="105"/>
      <c r="P83" s="105"/>
      <c r="Q83" s="106"/>
    </row>
    <row r="84" ht="27" customHeight="1">
      <c r="A84" s="115"/>
      <c r="B84" s="115"/>
      <c r="C84" t="s" s="120">
        <v>121</v>
      </c>
      <c r="D84" s="113"/>
      <c r="E84" s="116">
        <f>SUM(E4:E83)</f>
        <v>306730</v>
      </c>
      <c r="F84" s="116">
        <f>SUM(F4:F83)</f>
        <v>270309</v>
      </c>
      <c r="G84" s="116">
        <f>SUM(G4:G83)</f>
        <v>36217</v>
      </c>
      <c r="H84" s="116">
        <f>SUM(H4:H83)</f>
        <v>0</v>
      </c>
      <c r="I84" s="116">
        <f>SUM(I4:I83)</f>
        <v>0</v>
      </c>
      <c r="J84" s="116">
        <f>SUM(J4:J83)</f>
        <v>0</v>
      </c>
      <c r="K84" s="116">
        <f>SUM(K4:K83)</f>
        <v>0</v>
      </c>
      <c r="L84" s="116">
        <f>SUM(L4:L83)</f>
        <v>0</v>
      </c>
      <c r="M84" s="116">
        <f>M83</f>
        <v>204</v>
      </c>
      <c r="N84" s="104"/>
      <c r="O84" s="105"/>
      <c r="P84" s="105"/>
      <c r="Q84" s="142">
        <f>SUM(F84:L84)</f>
        <v>306526</v>
      </c>
    </row>
    <row r="85" ht="14.45" customHeight="1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7"/>
      <c r="O85" s="127"/>
      <c r="P85" s="127"/>
      <c r="Q85" s="143">
        <f>E84-Q84</f>
        <v>204</v>
      </c>
    </row>
  </sheetData>
  <mergeCells count="7">
    <mergeCell ref="M2:M3"/>
    <mergeCell ref="A2:A3"/>
    <mergeCell ref="B2:B3"/>
    <mergeCell ref="C2:C3"/>
    <mergeCell ref="D2:D3"/>
    <mergeCell ref="E2:E3"/>
    <mergeCell ref="F2:L2"/>
  </mergeCells>
  <conditionalFormatting sqref="M4 E5:M8 M9 E10:M14 E15:F15 M15 F16:M16 E17:M18 E19:G20 M19 H20:M20 O20 E21:M84 Q84">
    <cfRule type="cellIs" dxfId="3" priority="1" operator="lessThan" stopIfTrue="1">
      <formula>0</formula>
    </cfRule>
  </conditionalFormatting>
  <pageMargins left="0.511811" right="0.511811" top="0.748031" bottom="0.74803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  <legacyDrawing r:id="rId2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67"/>
  <sheetViews>
    <sheetView workbookViewId="0" showGridLines="0" defaultGridColor="1"/>
  </sheetViews>
  <sheetFormatPr defaultColWidth="10.5" defaultRowHeight="13.5" customHeight="1" outlineLevelRow="0" outlineLevelCol="0"/>
  <cols>
    <col min="1" max="1" width="5.5" style="144" customWidth="1"/>
    <col min="2" max="2" width="3" style="144" customWidth="1"/>
    <col min="3" max="3" width="34.6719" style="144" customWidth="1"/>
    <col min="4" max="4" width="9.85156" style="144" customWidth="1"/>
    <col min="5" max="5" width="38.6719" style="144" customWidth="1"/>
    <col min="6" max="7" width="12.3516" style="144" customWidth="1"/>
    <col min="8" max="8" width="17" style="144" customWidth="1"/>
    <col min="9" max="9" width="12.3516" style="144" customWidth="1"/>
    <col min="10" max="10" width="10.5" style="144" customWidth="1"/>
    <col min="11" max="11" width="10.8516" style="144" customWidth="1"/>
    <col min="12" max="15" width="10.5" style="144" customWidth="1"/>
    <col min="16" max="16384" width="10.5" style="144" customWidth="1"/>
  </cols>
  <sheetData>
    <row r="1" ht="17.25" customHeight="1">
      <c r="A1" s="7"/>
      <c r="B1" s="7"/>
      <c r="C1" t="s" s="145">
        <v>282</v>
      </c>
      <c r="D1" s="9"/>
      <c r="E1" s="9"/>
      <c r="F1" s="10"/>
      <c r="G1" s="146"/>
      <c r="H1" s="146"/>
      <c r="I1" s="7"/>
      <c r="J1" s="7"/>
      <c r="K1" s="7"/>
      <c r="L1" s="7"/>
      <c r="M1" s="7"/>
      <c r="N1" s="7"/>
      <c r="O1" s="7"/>
    </row>
    <row r="2" ht="14.45" customHeight="1">
      <c r="A2" s="7"/>
      <c r="B2" s="7"/>
      <c r="C2" t="s" s="147">
        <v>283</v>
      </c>
      <c r="D2" s="12"/>
      <c r="E2" s="12"/>
      <c r="F2" s="13"/>
      <c r="G2" s="13"/>
      <c r="H2" s="148">
        <v>45030</v>
      </c>
      <c r="I2" s="7"/>
      <c r="J2" s="7"/>
      <c r="K2" s="7"/>
      <c r="L2" s="7"/>
      <c r="M2" s="7"/>
      <c r="N2" s="7"/>
      <c r="O2" s="7"/>
    </row>
    <row r="3" ht="14.95" customHeight="1">
      <c r="A3" s="7"/>
      <c r="B3" s="7"/>
      <c r="C3" t="s" s="15">
        <v>8</v>
      </c>
      <c r="D3" s="16"/>
      <c r="E3" s="16"/>
      <c r="F3" s="149"/>
      <c r="G3" s="149"/>
      <c r="H3" t="s" s="18">
        <v>9</v>
      </c>
      <c r="I3" s="7"/>
      <c r="J3" s="7"/>
      <c r="K3" s="7"/>
      <c r="L3" s="7"/>
      <c r="M3" s="7"/>
      <c r="N3" s="7"/>
      <c r="O3" s="7"/>
    </row>
    <row r="4" ht="15.95" customHeight="1">
      <c r="A4" s="7"/>
      <c r="B4" s="19"/>
      <c r="C4" t="s" s="20">
        <v>10</v>
      </c>
      <c r="D4" s="21"/>
      <c r="E4" s="22"/>
      <c r="F4" t="s" s="23">
        <v>11</v>
      </c>
      <c r="G4" t="s" s="23">
        <v>12</v>
      </c>
      <c r="H4" t="s" s="24">
        <v>13</v>
      </c>
      <c r="I4" s="25"/>
      <c r="J4" s="7"/>
      <c r="K4" s="7"/>
      <c r="L4" s="7"/>
      <c r="M4" s="7"/>
      <c r="N4" s="7"/>
      <c r="O4" s="7"/>
    </row>
    <row r="5" ht="15.95" customHeight="1">
      <c r="A5" s="7"/>
      <c r="B5" s="19"/>
      <c r="C5" t="s" s="26">
        <v>14</v>
      </c>
      <c r="D5" s="27"/>
      <c r="E5" s="28"/>
      <c r="F5" s="72">
        <v>57974</v>
      </c>
      <c r="G5" s="72">
        <v>57974</v>
      </c>
      <c r="H5" s="30"/>
      <c r="I5" s="25"/>
      <c r="J5" s="7"/>
      <c r="K5" s="7"/>
      <c r="L5" s="7"/>
      <c r="M5" s="7"/>
      <c r="N5" s="7"/>
      <c r="O5" s="7"/>
    </row>
    <row r="6" ht="15.95" customHeight="1">
      <c r="A6" s="7"/>
      <c r="B6" s="19"/>
      <c r="C6" t="s" s="26">
        <v>284</v>
      </c>
      <c r="D6" s="27"/>
      <c r="E6" s="28"/>
      <c r="F6" s="72">
        <f t="shared" si="0" ref="F6:F7">8*6000</f>
        <v>48000</v>
      </c>
      <c r="G6" s="72">
        <v>52000</v>
      </c>
      <c r="H6" t="s" s="31">
        <v>16</v>
      </c>
      <c r="I6" s="25"/>
      <c r="J6" s="7"/>
      <c r="K6" s="7"/>
      <c r="L6" s="7"/>
      <c r="M6" s="7"/>
      <c r="N6" s="7"/>
      <c r="O6" s="7"/>
    </row>
    <row r="7" ht="15.95" customHeight="1">
      <c r="A7" s="7"/>
      <c r="B7" s="19"/>
      <c r="C7" t="s" s="26">
        <v>285</v>
      </c>
      <c r="D7" s="27"/>
      <c r="E7" s="28"/>
      <c r="F7" s="72">
        <f t="shared" si="0"/>
        <v>48000</v>
      </c>
      <c r="G7" s="72">
        <v>58000</v>
      </c>
      <c r="H7" s="150">
        <f>SUM(G6:G9)</f>
        <v>138546</v>
      </c>
      <c r="I7" s="25"/>
      <c r="J7" s="7"/>
      <c r="K7" s="7"/>
      <c r="L7" s="7"/>
      <c r="M7" s="7"/>
      <c r="N7" s="7"/>
      <c r="O7" s="7"/>
    </row>
    <row r="8" ht="15.95" customHeight="1">
      <c r="A8" s="7"/>
      <c r="B8" s="19"/>
      <c r="C8" t="s" s="26">
        <v>24</v>
      </c>
      <c r="D8" s="27"/>
      <c r="E8" s="28"/>
      <c r="F8" s="151">
        <v>0</v>
      </c>
      <c r="G8" s="151">
        <v>28546</v>
      </c>
      <c r="H8" t="s" s="152">
        <v>9</v>
      </c>
      <c r="I8" s="25"/>
      <c r="J8" s="7"/>
      <c r="K8" s="7"/>
      <c r="L8" s="7"/>
      <c r="M8" s="7"/>
      <c r="N8" s="7"/>
      <c r="O8" s="7"/>
    </row>
    <row r="9" ht="15.95" customHeight="1">
      <c r="A9" s="7"/>
      <c r="B9" s="19"/>
      <c r="C9" t="s" s="26">
        <v>286</v>
      </c>
      <c r="D9" s="27"/>
      <c r="E9" s="28"/>
      <c r="F9" s="151">
        <v>0</v>
      </c>
      <c r="G9" s="151"/>
      <c r="H9" s="37"/>
      <c r="I9" s="25"/>
      <c r="J9" s="7"/>
      <c r="K9" s="7"/>
      <c r="L9" s="7"/>
      <c r="M9" s="7"/>
      <c r="N9" s="7"/>
      <c r="O9" s="7"/>
    </row>
    <row r="10" ht="15.95" customHeight="1">
      <c r="A10" s="7"/>
      <c r="B10" s="19"/>
      <c r="C10" t="s" s="26">
        <v>18</v>
      </c>
      <c r="D10" s="27"/>
      <c r="E10" s="28"/>
      <c r="F10" s="151">
        <v>30000</v>
      </c>
      <c r="G10" s="151">
        <v>30000</v>
      </c>
      <c r="H10" t="s" s="36">
        <v>19</v>
      </c>
      <c r="I10" s="25"/>
      <c r="J10" s="7"/>
      <c r="K10" s="7"/>
      <c r="L10" s="7"/>
      <c r="M10" s="7"/>
      <c r="N10" s="7"/>
      <c r="O10" s="7"/>
    </row>
    <row r="11" ht="15.95" customHeight="1">
      <c r="A11" s="7"/>
      <c r="B11" s="19"/>
      <c r="C11" t="s" s="26">
        <v>20</v>
      </c>
      <c r="D11" s="27"/>
      <c r="E11" s="28"/>
      <c r="F11" s="72">
        <v>0</v>
      </c>
      <c r="G11" s="72"/>
      <c r="H11" s="37"/>
      <c r="I11" s="25"/>
      <c r="J11" s="7"/>
      <c r="K11" s="7"/>
      <c r="L11" s="7"/>
      <c r="M11" s="7"/>
      <c r="N11" s="7"/>
      <c r="O11" s="7"/>
    </row>
    <row r="12" ht="15.95" customHeight="1">
      <c r="A12" s="7"/>
      <c r="B12" s="19"/>
      <c r="C12" t="s" s="26">
        <v>21</v>
      </c>
      <c r="D12" s="27"/>
      <c r="E12" s="28"/>
      <c r="F12" s="72">
        <v>0</v>
      </c>
      <c r="G12" s="72"/>
      <c r="H12" s="30"/>
      <c r="I12" s="153"/>
      <c r="J12" s="154"/>
      <c r="K12" s="7"/>
      <c r="L12" s="7"/>
      <c r="M12" s="7"/>
      <c r="N12" s="7"/>
      <c r="O12" s="7"/>
    </row>
    <row r="13" ht="15.95" customHeight="1">
      <c r="A13" s="7"/>
      <c r="B13" s="19"/>
      <c r="C13" t="s" s="26">
        <v>287</v>
      </c>
      <c r="D13" s="27"/>
      <c r="E13" s="28"/>
      <c r="F13" s="151">
        <v>40000</v>
      </c>
      <c r="G13" s="151">
        <v>45000</v>
      </c>
      <c r="H13" s="30"/>
      <c r="I13" s="155"/>
      <c r="J13" s="156"/>
      <c r="K13" s="157"/>
      <c r="L13" s="7"/>
      <c r="M13" s="7"/>
      <c r="N13" s="7"/>
      <c r="O13" s="7"/>
    </row>
    <row r="14" ht="15.95" customHeight="1">
      <c r="A14" s="7"/>
      <c r="B14" s="19"/>
      <c r="C14" t="s" s="26">
        <v>288</v>
      </c>
      <c r="D14" s="27"/>
      <c r="E14" s="28"/>
      <c r="F14" s="151">
        <v>40000</v>
      </c>
      <c r="G14" s="151">
        <v>50000</v>
      </c>
      <c r="H14" s="158"/>
      <c r="I14" s="159"/>
      <c r="J14" s="160"/>
      <c r="K14" s="7"/>
      <c r="L14" s="7"/>
      <c r="M14" s="7"/>
      <c r="N14" s="7"/>
      <c r="O14" s="7"/>
    </row>
    <row r="15" ht="15.95" customHeight="1">
      <c r="A15" s="7"/>
      <c r="B15" s="19"/>
      <c r="C15" t="s" s="26">
        <v>289</v>
      </c>
      <c r="D15" s="27"/>
      <c r="E15" s="28"/>
      <c r="F15" s="151"/>
      <c r="G15" s="151">
        <v>5000</v>
      </c>
      <c r="H15" s="158"/>
      <c r="I15" s="25"/>
      <c r="J15" s="7"/>
      <c r="K15" s="7"/>
      <c r="L15" s="7"/>
      <c r="M15" s="7"/>
      <c r="N15" s="7"/>
      <c r="O15" s="7"/>
    </row>
    <row r="16" ht="15.95" customHeight="1">
      <c r="A16" s="7"/>
      <c r="B16" s="19"/>
      <c r="C16" t="s" s="26">
        <v>290</v>
      </c>
      <c r="D16" s="27"/>
      <c r="E16" s="28"/>
      <c r="F16" s="151"/>
      <c r="G16" s="151">
        <v>4000</v>
      </c>
      <c r="H16" s="158"/>
      <c r="I16" s="25"/>
      <c r="J16" s="7"/>
      <c r="K16" s="7"/>
      <c r="L16" s="7"/>
      <c r="M16" s="7"/>
      <c r="N16" s="7"/>
      <c r="O16" s="7"/>
    </row>
    <row r="17" ht="15.95" customHeight="1">
      <c r="A17" s="7"/>
      <c r="B17" s="19"/>
      <c r="C17" s="33"/>
      <c r="D17" s="27"/>
      <c r="E17" s="28"/>
      <c r="F17" s="151"/>
      <c r="G17" s="151"/>
      <c r="H17" s="158"/>
      <c r="I17" s="25"/>
      <c r="J17" s="7"/>
      <c r="K17" s="7"/>
      <c r="L17" s="7"/>
      <c r="M17" s="7"/>
      <c r="N17" s="7"/>
      <c r="O17" s="7"/>
    </row>
    <row r="18" ht="15.95" customHeight="1">
      <c r="A18" s="7"/>
      <c r="B18" s="19"/>
      <c r="C18" s="33"/>
      <c r="D18" s="27"/>
      <c r="E18" s="28"/>
      <c r="F18" s="151"/>
      <c r="G18" s="151"/>
      <c r="H18" s="158"/>
      <c r="I18" s="25"/>
      <c r="J18" s="7"/>
      <c r="K18" s="7"/>
      <c r="L18" s="7"/>
      <c r="M18" s="7"/>
      <c r="N18" s="7"/>
      <c r="O18" s="7"/>
    </row>
    <row r="19" ht="15.95" customHeight="1">
      <c r="A19" s="7"/>
      <c r="B19" s="19"/>
      <c r="C19" s="33"/>
      <c r="D19" s="27"/>
      <c r="E19" s="28"/>
      <c r="F19" s="72">
        <v>0</v>
      </c>
      <c r="G19" s="72">
        <v>0</v>
      </c>
      <c r="H19" s="30"/>
      <c r="I19" s="25"/>
      <c r="J19" s="7"/>
      <c r="K19" s="7"/>
      <c r="L19" s="7"/>
      <c r="M19" s="7"/>
      <c r="N19" s="7"/>
      <c r="O19" s="7"/>
    </row>
    <row r="20" ht="15.95" customHeight="1">
      <c r="A20" s="7"/>
      <c r="B20" s="19"/>
      <c r="C20" t="s" s="39">
        <v>26</v>
      </c>
      <c r="D20" s="40"/>
      <c r="E20" s="40"/>
      <c r="F20" s="161">
        <f>SUM(F5:F19)</f>
        <v>263974</v>
      </c>
      <c r="G20" s="161">
        <f>SUM(G5:G19)</f>
        <v>330520</v>
      </c>
      <c r="H20" s="42"/>
      <c r="I20" s="25"/>
      <c r="J20" s="7"/>
      <c r="K20" s="7"/>
      <c r="L20" s="7"/>
      <c r="M20" s="7"/>
      <c r="N20" s="7"/>
      <c r="O20" s="7"/>
    </row>
    <row r="21" ht="18.75" customHeight="1">
      <c r="A21" s="7"/>
      <c r="B21" s="7"/>
      <c r="C21" t="s" s="43">
        <v>27</v>
      </c>
      <c r="D21" s="44"/>
      <c r="E21" s="44"/>
      <c r="F21" s="45"/>
      <c r="G21" s="45"/>
      <c r="H21" t="s" s="162">
        <v>9</v>
      </c>
      <c r="I21" s="7"/>
      <c r="J21" s="7"/>
      <c r="K21" s="7"/>
      <c r="L21" s="7"/>
      <c r="M21" s="7"/>
      <c r="N21" s="7"/>
      <c r="O21" s="7"/>
    </row>
    <row r="22" ht="15.95" customHeight="1">
      <c r="A22" s="7"/>
      <c r="B22" s="19"/>
      <c r="C22" t="s" s="20">
        <v>10</v>
      </c>
      <c r="D22" s="21"/>
      <c r="E22" s="22"/>
      <c r="F22" t="s" s="23">
        <v>11</v>
      </c>
      <c r="G22" t="s" s="23">
        <v>12</v>
      </c>
      <c r="H22" t="s" s="24">
        <v>13</v>
      </c>
      <c r="I22" s="25"/>
      <c r="J22" s="7"/>
      <c r="K22" s="7"/>
      <c r="L22" s="7"/>
      <c r="M22" s="7"/>
      <c r="N22" s="7"/>
      <c r="O22" s="7"/>
    </row>
    <row r="23" ht="15.95" customHeight="1">
      <c r="A23" s="7"/>
      <c r="B23" s="19"/>
      <c r="C23" t="s" s="26">
        <v>28</v>
      </c>
      <c r="D23" s="27"/>
      <c r="E23" s="28"/>
      <c r="F23" s="72">
        <f>SUM(F36:F47)</f>
        <v>234000</v>
      </c>
      <c r="G23" s="72">
        <v>219034</v>
      </c>
      <c r="H23" t="s" s="47">
        <v>29</v>
      </c>
      <c r="I23" s="25"/>
      <c r="J23" s="7"/>
      <c r="K23" s="7"/>
      <c r="L23" s="7"/>
      <c r="M23" s="7"/>
      <c r="N23" s="7"/>
      <c r="O23" s="7"/>
    </row>
    <row r="24" ht="15.95" customHeight="1">
      <c r="A24" s="7"/>
      <c r="B24" s="19"/>
      <c r="C24" t="s" s="26">
        <v>30</v>
      </c>
      <c r="D24" s="27"/>
      <c r="E24" s="28"/>
      <c r="F24" s="72">
        <v>0</v>
      </c>
      <c r="G24" s="72">
        <v>54568</v>
      </c>
      <c r="H24" s="30"/>
      <c r="I24" s="25"/>
      <c r="J24" s="7"/>
      <c r="K24" s="7"/>
      <c r="L24" s="7"/>
      <c r="M24" s="7"/>
      <c r="N24" s="7"/>
      <c r="O24" s="7"/>
    </row>
    <row r="25" ht="15.95" customHeight="1">
      <c r="A25" s="7"/>
      <c r="B25" s="19"/>
      <c r="C25" t="s" s="26">
        <v>32</v>
      </c>
      <c r="D25" s="27"/>
      <c r="E25" s="28"/>
      <c r="F25" s="72">
        <v>29974</v>
      </c>
      <c r="G25" s="72">
        <v>23651</v>
      </c>
      <c r="H25" t="s" s="47">
        <v>184</v>
      </c>
      <c r="I25" s="25"/>
      <c r="J25" s="7"/>
      <c r="K25" s="7"/>
      <c r="L25" s="7"/>
      <c r="M25" s="7"/>
      <c r="N25" s="7"/>
      <c r="O25" s="7"/>
    </row>
    <row r="26" ht="15.95" customHeight="1">
      <c r="A26" s="7"/>
      <c r="B26" s="19"/>
      <c r="C26" t="s" s="26">
        <v>33</v>
      </c>
      <c r="D26" s="27"/>
      <c r="E26" s="28"/>
      <c r="F26" s="72">
        <v>0</v>
      </c>
      <c r="G26" s="72">
        <v>8107</v>
      </c>
      <c r="H26" t="s" s="47">
        <v>185</v>
      </c>
      <c r="I26" s="25"/>
      <c r="J26" s="7"/>
      <c r="K26" s="7"/>
      <c r="L26" s="7"/>
      <c r="M26" s="7"/>
      <c r="N26" s="7"/>
      <c r="O26" s="7"/>
    </row>
    <row r="27" ht="15.95" customHeight="1">
      <c r="A27" s="7"/>
      <c r="B27" s="19"/>
      <c r="C27" t="s" s="26">
        <v>34</v>
      </c>
      <c r="D27" s="27"/>
      <c r="E27" s="28"/>
      <c r="F27" s="72">
        <v>0</v>
      </c>
      <c r="G27" s="72">
        <f>G51</f>
        <v>0</v>
      </c>
      <c r="H27" s="30"/>
      <c r="I27" s="25"/>
      <c r="J27" s="7"/>
      <c r="K27" s="7"/>
      <c r="L27" s="7"/>
      <c r="M27" s="7"/>
      <c r="N27" s="7"/>
      <c r="O27" s="7"/>
    </row>
    <row r="28" ht="15.95" customHeight="1">
      <c r="A28" s="7"/>
      <c r="B28" s="19"/>
      <c r="C28" t="s" s="26">
        <v>35</v>
      </c>
      <c r="D28" s="27"/>
      <c r="E28" s="28"/>
      <c r="F28" s="72">
        <v>0</v>
      </c>
      <c r="G28" s="72">
        <f>SUM(G52)</f>
        <v>0</v>
      </c>
      <c r="H28" s="30"/>
      <c r="I28" s="25"/>
      <c r="J28" s="7"/>
      <c r="K28" s="7"/>
      <c r="L28" s="7"/>
      <c r="M28" s="7"/>
      <c r="N28" s="7"/>
      <c r="O28" s="7"/>
    </row>
    <row r="29" ht="15.95" customHeight="1">
      <c r="A29" s="7"/>
      <c r="B29" s="19"/>
      <c r="C29" t="s" s="26">
        <v>36</v>
      </c>
      <c r="D29" s="27"/>
      <c r="E29" s="28"/>
      <c r="F29" s="72">
        <v>0</v>
      </c>
      <c r="G29" s="72">
        <f>G53</f>
        <v>0</v>
      </c>
      <c r="H29" s="30"/>
      <c r="I29" s="25"/>
      <c r="J29" s="7"/>
      <c r="K29" s="7"/>
      <c r="L29" s="7"/>
      <c r="M29" s="7"/>
      <c r="N29" s="7"/>
      <c r="O29" s="7"/>
    </row>
    <row r="30" ht="14.45" customHeight="1">
      <c r="A30" s="7"/>
      <c r="B30" s="19"/>
      <c r="C30" t="s" s="26">
        <v>37</v>
      </c>
      <c r="D30" s="27"/>
      <c r="E30" s="28"/>
      <c r="F30" s="72">
        <v>0</v>
      </c>
      <c r="G30" s="72">
        <f>G55</f>
        <v>0</v>
      </c>
      <c r="H30" s="48"/>
      <c r="I30" t="s" s="49">
        <v>38</v>
      </c>
      <c r="J30" s="7"/>
      <c r="K30" s="50"/>
      <c r="L30" s="7"/>
      <c r="M30" s="7"/>
      <c r="N30" s="7"/>
      <c r="O30" s="7"/>
    </row>
    <row r="31" ht="15.95" customHeight="1">
      <c r="A31" s="7"/>
      <c r="B31" s="19"/>
      <c r="C31" t="s" s="26">
        <v>39</v>
      </c>
      <c r="D31" s="27"/>
      <c r="E31" s="28"/>
      <c r="F31" s="72">
        <v>0</v>
      </c>
      <c r="G31" s="72"/>
      <c r="H31" s="30"/>
      <c r="I31" s="25"/>
      <c r="J31" s="7"/>
      <c r="K31" s="50"/>
      <c r="L31" s="7"/>
      <c r="M31" s="7"/>
      <c r="N31" s="7"/>
      <c r="O31" s="7"/>
    </row>
    <row r="32" ht="15.95" customHeight="1">
      <c r="A32" s="7"/>
      <c r="B32" s="19"/>
      <c r="C32" t="s" s="163">
        <v>40</v>
      </c>
      <c r="D32" s="164"/>
      <c r="E32" s="165"/>
      <c r="F32" s="166"/>
      <c r="G32" s="167">
        <v>25160</v>
      </c>
      <c r="H32" s="30"/>
      <c r="I32" s="25"/>
      <c r="J32" s="7"/>
      <c r="K32" s="7"/>
      <c r="L32" s="7"/>
      <c r="M32" s="7"/>
      <c r="N32" s="7"/>
      <c r="O32" s="7"/>
    </row>
    <row r="33" ht="15.95" customHeight="1">
      <c r="A33" s="7"/>
      <c r="B33" s="19"/>
      <c r="C33" t="s" s="39">
        <v>26</v>
      </c>
      <c r="D33" s="40"/>
      <c r="E33" s="40"/>
      <c r="F33" s="161">
        <f>SUM(F23:F32)</f>
        <v>263974</v>
      </c>
      <c r="G33" s="161">
        <f>SUM(G23:G32)</f>
        <v>330520</v>
      </c>
      <c r="H33" s="51"/>
      <c r="I33" s="25"/>
      <c r="J33" s="7"/>
      <c r="K33" s="7"/>
      <c r="L33" s="7"/>
      <c r="M33" s="7"/>
      <c r="N33" s="7"/>
      <c r="O33" s="7"/>
    </row>
    <row r="34" ht="18" customHeight="1">
      <c r="A34" s="7"/>
      <c r="B34" s="16"/>
      <c r="C34" t="s" s="43">
        <v>41</v>
      </c>
      <c r="D34" s="168"/>
      <c r="E34" s="44"/>
      <c r="F34" s="45"/>
      <c r="G34" s="45"/>
      <c r="H34" t="s" s="162">
        <v>9</v>
      </c>
      <c r="I34" s="7"/>
      <c r="J34" s="7"/>
      <c r="K34" s="7"/>
      <c r="L34" s="7"/>
      <c r="M34" s="7"/>
      <c r="N34" s="7"/>
      <c r="O34" s="7"/>
    </row>
    <row r="35" ht="15.95" customHeight="1">
      <c r="A35" s="19"/>
      <c r="B35" s="52"/>
      <c r="C35" t="s" s="53">
        <v>42</v>
      </c>
      <c r="D35" s="169"/>
      <c r="E35" t="s" s="55">
        <v>43</v>
      </c>
      <c r="F35" t="s" s="23">
        <v>11</v>
      </c>
      <c r="G35" t="s" s="23">
        <v>12</v>
      </c>
      <c r="H35" t="s" s="24">
        <v>13</v>
      </c>
      <c r="I35" s="25"/>
      <c r="J35" s="7"/>
      <c r="K35" s="7"/>
      <c r="L35" s="7"/>
      <c r="M35" s="7"/>
      <c r="N35" s="7"/>
      <c r="O35" s="7"/>
    </row>
    <row r="36" ht="15.95" customHeight="1">
      <c r="A36" s="19"/>
      <c r="B36" t="s" s="56">
        <v>28</v>
      </c>
      <c r="C36" s="57">
        <v>44652</v>
      </c>
      <c r="D36" t="s" s="170">
        <f>IF(C36="","",YEAR(C36)&amp;"/"&amp;MONTH(C36))</f>
        <v>291</v>
      </c>
      <c r="E36" t="s" s="171">
        <v>292</v>
      </c>
      <c r="F36" s="72">
        <v>4000</v>
      </c>
      <c r="G36" s="72">
        <v>0</v>
      </c>
      <c r="H36" s="30"/>
      <c r="I36" s="25"/>
      <c r="J36" s="7"/>
      <c r="K36" s="7"/>
      <c r="L36" s="7"/>
      <c r="M36" s="7"/>
      <c r="N36" s="7"/>
      <c r="O36" s="7"/>
    </row>
    <row r="37" ht="15.95" customHeight="1">
      <c r="A37" s="19"/>
      <c r="B37" s="60"/>
      <c r="C37" s="57">
        <v>44682</v>
      </c>
      <c r="D37" t="s" s="170">
        <f>IF(C37="","",YEAR(C37)&amp;"/"&amp;MONTH(C37))</f>
        <v>293</v>
      </c>
      <c r="E37" t="s" s="171">
        <v>189</v>
      </c>
      <c r="F37" s="72">
        <v>4000</v>
      </c>
      <c r="G37" s="72">
        <v>11965</v>
      </c>
      <c r="H37" s="30"/>
      <c r="I37" s="25"/>
      <c r="J37" s="7"/>
      <c r="K37" s="7"/>
      <c r="L37" s="7"/>
      <c r="M37" s="7"/>
      <c r="N37" s="7"/>
      <c r="O37" s="7"/>
    </row>
    <row r="38" ht="15.95" customHeight="1">
      <c r="A38" s="19"/>
      <c r="B38" s="60"/>
      <c r="C38" s="57">
        <v>44713</v>
      </c>
      <c r="D38" t="s" s="170">
        <f>IF(C38="","",YEAR(C38)&amp;"/"&amp;MONTH(C38))</f>
        <v>294</v>
      </c>
      <c r="E38" t="s" s="171">
        <v>295</v>
      </c>
      <c r="F38" s="151">
        <v>4000</v>
      </c>
      <c r="G38" s="72">
        <v>5238</v>
      </c>
      <c r="H38" s="30"/>
      <c r="I38" s="25"/>
      <c r="J38" s="7"/>
      <c r="K38" s="7"/>
      <c r="L38" s="7"/>
      <c r="M38" s="7"/>
      <c r="N38" s="7"/>
      <c r="O38" s="61">
        <f>SUM(G36:G54)</f>
        <v>305360</v>
      </c>
    </row>
    <row r="39" ht="15.95" customHeight="1">
      <c r="A39" s="19"/>
      <c r="B39" s="60"/>
      <c r="C39" s="57">
        <v>44743</v>
      </c>
      <c r="D39" t="s" s="170">
        <f>IF(C39="","",YEAR(C39)&amp;"/"&amp;MONTH(C39))</f>
        <v>296</v>
      </c>
      <c r="E39" t="s" s="171">
        <v>297</v>
      </c>
      <c r="F39" s="72">
        <v>70000</v>
      </c>
      <c r="G39" s="72">
        <v>107215</v>
      </c>
      <c r="H39" s="30"/>
      <c r="I39" s="25"/>
      <c r="J39" s="7"/>
      <c r="K39" s="7"/>
      <c r="L39" s="7"/>
      <c r="M39" s="7"/>
      <c r="N39" s="7"/>
      <c r="O39" s="7"/>
    </row>
    <row r="40" ht="15.95" customHeight="1">
      <c r="A40" s="19"/>
      <c r="B40" s="60"/>
      <c r="C40" s="57">
        <v>44774</v>
      </c>
      <c r="D40" t="s" s="170">
        <f>IF(C40="","",YEAR(C40)&amp;"/"&amp;MONTH(C40))</f>
        <v>298</v>
      </c>
      <c r="E40" t="s" s="171">
        <v>61</v>
      </c>
      <c r="F40" s="72">
        <v>4000</v>
      </c>
      <c r="G40" t="s" s="117">
        <v>61</v>
      </c>
      <c r="H40" s="30"/>
      <c r="I40" s="25"/>
      <c r="J40" s="7"/>
      <c r="K40" s="7"/>
      <c r="L40" s="7"/>
      <c r="M40" s="7"/>
      <c r="N40" s="7"/>
      <c r="O40" s="7"/>
    </row>
    <row r="41" ht="14.45" customHeight="1">
      <c r="A41" s="19"/>
      <c r="B41" s="60"/>
      <c r="C41" s="57">
        <v>44805</v>
      </c>
      <c r="D41" t="s" s="170">
        <f>IF(C41="","",YEAR(C41)&amp;"/"&amp;MONTH(C41))</f>
        <v>299</v>
      </c>
      <c r="E41" t="s" s="171">
        <v>300</v>
      </c>
      <c r="F41" s="72">
        <v>30000</v>
      </c>
      <c r="G41" s="72">
        <v>4348</v>
      </c>
      <c r="H41" s="62"/>
      <c r="I41" s="63"/>
      <c r="J41" s="7"/>
      <c r="K41" s="7"/>
      <c r="L41" s="7"/>
      <c r="M41" s="7"/>
      <c r="N41" s="7"/>
      <c r="O41" s="7"/>
    </row>
    <row r="42" ht="15.95" customHeight="1">
      <c r="A42" s="19"/>
      <c r="B42" s="60"/>
      <c r="C42" s="57">
        <v>44835</v>
      </c>
      <c r="D42" t="s" s="170">
        <f>IF(C42="","",YEAR(C42)&amp;"/"&amp;MONTH(C42))</f>
        <v>301</v>
      </c>
      <c r="E42" t="s" s="171">
        <v>198</v>
      </c>
      <c r="F42" s="72">
        <v>15000</v>
      </c>
      <c r="G42" s="72">
        <v>7632</v>
      </c>
      <c r="H42" s="30"/>
      <c r="I42" s="25"/>
      <c r="J42" s="7"/>
      <c r="K42" s="7"/>
      <c r="L42" s="7"/>
      <c r="M42" s="7"/>
      <c r="N42" s="7"/>
      <c r="O42" s="7"/>
    </row>
    <row r="43" ht="15.95" customHeight="1">
      <c r="A43" s="19"/>
      <c r="B43" s="60"/>
      <c r="C43" s="57">
        <v>44866</v>
      </c>
      <c r="D43" t="s" s="170">
        <f>IF(C43="","",YEAR(C43)&amp;"/"&amp;MONTH(C43))</f>
        <v>302</v>
      </c>
      <c r="E43" t="s" s="171">
        <v>303</v>
      </c>
      <c r="F43" s="72">
        <v>10000</v>
      </c>
      <c r="G43" s="72">
        <v>3824</v>
      </c>
      <c r="H43" s="30"/>
      <c r="I43" s="25"/>
      <c r="J43" s="7"/>
      <c r="K43" s="7"/>
      <c r="L43" s="7"/>
      <c r="M43" s="7"/>
      <c r="N43" s="7"/>
      <c r="O43" s="7"/>
    </row>
    <row r="44" ht="15.95" customHeight="1">
      <c r="A44" s="19"/>
      <c r="B44" s="60"/>
      <c r="C44" s="57">
        <v>44896</v>
      </c>
      <c r="D44" t="s" s="170">
        <f>IF(C44="","",YEAR(C44)&amp;"/"&amp;MONTH(C44))</f>
        <v>304</v>
      </c>
      <c r="E44" t="s" s="171">
        <v>305</v>
      </c>
      <c r="F44" s="72">
        <v>5000</v>
      </c>
      <c r="G44" s="72">
        <v>0</v>
      </c>
      <c r="H44" s="65"/>
      <c r="I44" s="25"/>
      <c r="J44" s="7"/>
      <c r="K44" s="7"/>
      <c r="L44" s="7"/>
      <c r="M44" s="7"/>
      <c r="N44" s="7"/>
      <c r="O44" s="7"/>
    </row>
    <row r="45" ht="15.95" customHeight="1">
      <c r="A45" s="19"/>
      <c r="B45" s="60"/>
      <c r="C45" s="57">
        <v>44927</v>
      </c>
      <c r="D45" t="s" s="170">
        <f>IF(C45="","",YEAR(C45)&amp;"/"&amp;MONTH(C45))</f>
        <v>306</v>
      </c>
      <c r="E45" t="s" s="171">
        <v>204</v>
      </c>
      <c r="F45" s="72">
        <v>4000</v>
      </c>
      <c r="G45" s="72">
        <v>5213</v>
      </c>
      <c r="H45" s="30"/>
      <c r="I45" s="25"/>
      <c r="J45" s="7"/>
      <c r="K45" s="7"/>
      <c r="L45" s="7"/>
      <c r="M45" s="7"/>
      <c r="N45" s="7"/>
      <c r="O45" s="7"/>
    </row>
    <row r="46" ht="15.95" customHeight="1">
      <c r="A46" s="19"/>
      <c r="B46" s="60"/>
      <c r="C46" s="57">
        <v>44958</v>
      </c>
      <c r="D46" t="s" s="170">
        <f>IF(C46="","",YEAR(C46)&amp;"/"&amp;MONTH(C46))</f>
        <v>307</v>
      </c>
      <c r="E46" t="s" s="171">
        <v>295</v>
      </c>
      <c r="F46" s="72">
        <v>4000</v>
      </c>
      <c r="G46" s="72">
        <v>550</v>
      </c>
      <c r="H46" s="30"/>
      <c r="I46" s="25"/>
      <c r="J46" s="7"/>
      <c r="K46" s="7"/>
      <c r="L46" s="7"/>
      <c r="M46" s="7"/>
      <c r="N46" s="7"/>
      <c r="O46" s="7"/>
    </row>
    <row r="47" ht="15.95" customHeight="1">
      <c r="A47" s="19"/>
      <c r="B47" s="66"/>
      <c r="C47" s="57">
        <v>44986</v>
      </c>
      <c r="D47" t="s" s="170">
        <f>IF(C47="","",YEAR(C47)&amp;"/"&amp;MONTH(C47))</f>
        <v>308</v>
      </c>
      <c r="E47" t="s" s="171">
        <v>309</v>
      </c>
      <c r="F47" s="72">
        <v>80000</v>
      </c>
      <c r="G47" s="72">
        <v>73049</v>
      </c>
      <c r="H47" s="30"/>
      <c r="I47" s="25"/>
      <c r="J47" s="7"/>
      <c r="K47" s="7"/>
      <c r="L47" s="7"/>
      <c r="M47" s="7"/>
      <c r="N47" s="7"/>
      <c r="O47" s="7"/>
    </row>
    <row r="48" ht="15.95" customHeight="1">
      <c r="A48" s="19"/>
      <c r="B48" s="67"/>
      <c r="C48" t="s" s="68">
        <v>30</v>
      </c>
      <c r="D48" s="69"/>
      <c r="E48" t="s" s="59">
        <v>68</v>
      </c>
      <c r="F48" s="72">
        <v>0</v>
      </c>
      <c r="G48" s="72">
        <v>54568</v>
      </c>
      <c r="H48" s="30"/>
      <c r="I48" s="25"/>
      <c r="J48" s="7"/>
      <c r="K48" s="7"/>
      <c r="L48" s="7"/>
      <c r="M48" s="7"/>
      <c r="N48" s="7"/>
      <c r="O48" s="7"/>
    </row>
    <row r="49" ht="15.95" customHeight="1">
      <c r="A49" s="19"/>
      <c r="B49" s="67"/>
      <c r="C49" t="s" s="68">
        <v>32</v>
      </c>
      <c r="D49" s="69"/>
      <c r="E49" s="70"/>
      <c r="F49" s="72">
        <v>29974</v>
      </c>
      <c r="G49" s="72">
        <v>23651</v>
      </c>
      <c r="H49" s="30"/>
      <c r="I49" s="25"/>
      <c r="J49" s="7"/>
      <c r="K49" s="7"/>
      <c r="L49" s="7"/>
      <c r="M49" s="7"/>
      <c r="N49" s="7"/>
      <c r="O49" s="7"/>
    </row>
    <row r="50" ht="15.95" customHeight="1">
      <c r="A50" s="19"/>
      <c r="B50" s="67"/>
      <c r="C50" t="s" s="68">
        <v>33</v>
      </c>
      <c r="D50" s="69"/>
      <c r="E50" t="s" s="59">
        <v>310</v>
      </c>
      <c r="F50" s="72">
        <v>0</v>
      </c>
      <c r="G50" s="72">
        <v>8107</v>
      </c>
      <c r="H50" s="30"/>
      <c r="I50" s="25"/>
      <c r="J50" s="7"/>
      <c r="K50" s="7"/>
      <c r="L50" s="7"/>
      <c r="M50" s="7"/>
      <c r="N50" s="7"/>
      <c r="O50" s="7"/>
    </row>
    <row r="51" ht="15.95" customHeight="1">
      <c r="A51" s="19"/>
      <c r="B51" s="67"/>
      <c r="C51" t="s" s="68">
        <v>34</v>
      </c>
      <c r="D51" s="69"/>
      <c r="E51" s="70"/>
      <c r="F51" s="72">
        <v>0</v>
      </c>
      <c r="G51" s="72"/>
      <c r="H51" s="30"/>
      <c r="I51" s="25"/>
      <c r="J51" s="7"/>
      <c r="K51" s="7"/>
      <c r="L51" s="7"/>
      <c r="M51" s="7"/>
      <c r="N51" s="7"/>
      <c r="O51" s="7"/>
    </row>
    <row r="52" ht="15.95" customHeight="1">
      <c r="A52" s="19"/>
      <c r="B52" s="67"/>
      <c r="C52" t="s" s="68">
        <v>35</v>
      </c>
      <c r="D52" s="69"/>
      <c r="E52" s="70"/>
      <c r="F52" s="72">
        <v>0</v>
      </c>
      <c r="G52" s="72">
        <v>0</v>
      </c>
      <c r="H52" s="30"/>
      <c r="I52" s="25"/>
      <c r="J52" s="7"/>
      <c r="K52" s="7"/>
      <c r="L52" s="7"/>
      <c r="M52" s="7"/>
      <c r="N52" s="7"/>
      <c r="O52" s="7"/>
    </row>
    <row r="53" ht="15.95" customHeight="1">
      <c r="A53" s="19"/>
      <c r="B53" s="67"/>
      <c r="C53" t="s" s="68">
        <v>36</v>
      </c>
      <c r="D53" s="69"/>
      <c r="E53" s="70"/>
      <c r="F53" s="72">
        <v>0</v>
      </c>
      <c r="G53" s="72"/>
      <c r="H53" s="30"/>
      <c r="I53" s="71"/>
      <c r="J53" s="7"/>
      <c r="K53" s="7"/>
      <c r="L53" s="7"/>
      <c r="M53" s="7"/>
      <c r="N53" s="7"/>
      <c r="O53" s="7"/>
    </row>
    <row r="54" ht="15.95" customHeight="1">
      <c r="A54" s="19"/>
      <c r="B54" s="67"/>
      <c r="C54" t="s" s="68">
        <v>39</v>
      </c>
      <c r="D54" s="69"/>
      <c r="E54" s="70"/>
      <c r="F54" s="72">
        <v>0</v>
      </c>
      <c r="G54" s="151">
        <v>0</v>
      </c>
      <c r="H54" s="72"/>
      <c r="I54" s="73"/>
      <c r="J54" s="74"/>
      <c r="K54" s="7"/>
      <c r="L54" s="7"/>
      <c r="M54" s="7"/>
      <c r="N54" s="7"/>
      <c r="O54" s="7"/>
    </row>
    <row r="55" ht="15.95" customHeight="1">
      <c r="A55" s="19"/>
      <c r="B55" s="67"/>
      <c r="C55" t="s" s="68">
        <v>37</v>
      </c>
      <c r="D55" s="69"/>
      <c r="E55" s="70"/>
      <c r="F55" s="72"/>
      <c r="G55" s="72">
        <v>0</v>
      </c>
      <c r="H55" s="72"/>
      <c r="I55" s="75"/>
      <c r="J55" s="76"/>
      <c r="K55" s="7"/>
      <c r="L55" s="7"/>
      <c r="M55" s="7"/>
      <c r="N55" s="7"/>
      <c r="O55" s="7"/>
    </row>
    <row r="56" ht="15.95" customHeight="1">
      <c r="A56" s="19"/>
      <c r="B56" s="172"/>
      <c r="C56" t="s" s="173">
        <v>40</v>
      </c>
      <c r="D56" s="174"/>
      <c r="E56" s="175"/>
      <c r="F56" s="166">
        <v>0</v>
      </c>
      <c r="G56" s="167">
        <v>25160</v>
      </c>
      <c r="H56" s="30"/>
      <c r="I56" s="176"/>
      <c r="J56" s="7"/>
      <c r="K56" s="7"/>
      <c r="L56" s="7"/>
      <c r="M56" s="7"/>
      <c r="N56" s="7"/>
      <c r="O56" s="7"/>
    </row>
    <row r="57" ht="15.95" customHeight="1">
      <c r="A57" s="19"/>
      <c r="B57" s="79"/>
      <c r="C57" t="s" s="80">
        <v>26</v>
      </c>
      <c r="D57" s="81"/>
      <c r="E57" s="40"/>
      <c r="F57" s="161">
        <f>SUM(F36:F56)</f>
        <v>263974</v>
      </c>
      <c r="G57" s="161">
        <f>SUM(G36:G56)</f>
        <v>330520</v>
      </c>
      <c r="H57" s="51"/>
      <c r="I57" s="25"/>
      <c r="J57" s="7"/>
      <c r="K57" s="7"/>
      <c r="L57" s="7"/>
      <c r="M57" s="7"/>
      <c r="N57" s="7"/>
      <c r="O57" s="7"/>
    </row>
    <row r="58" ht="14.95" customHeight="1">
      <c r="A58" s="7"/>
      <c r="B58" s="82"/>
      <c r="C58" s="82"/>
      <c r="D58" s="82"/>
      <c r="E58" s="82"/>
      <c r="F58" s="177"/>
      <c r="G58" s="177"/>
      <c r="H58" s="177"/>
      <c r="I58" s="7"/>
      <c r="J58" s="7"/>
      <c r="K58" s="7"/>
      <c r="L58" s="7"/>
      <c r="M58" s="7"/>
      <c r="N58" s="7"/>
      <c r="O58" s="7"/>
    </row>
    <row r="59" ht="14.45" customHeight="1">
      <c r="A59" s="7"/>
      <c r="B59" s="7"/>
      <c r="C59" s="7"/>
      <c r="D59" s="7"/>
      <c r="E59" s="7"/>
      <c r="F59" s="89"/>
      <c r="G59" s="89"/>
      <c r="H59" s="86"/>
      <c r="I59" s="7"/>
      <c r="J59" s="78"/>
      <c r="K59" s="78"/>
      <c r="L59" s="78"/>
      <c r="M59" s="7"/>
      <c r="N59" s="7"/>
      <c r="O59" s="7"/>
    </row>
    <row r="60" ht="14.45" customHeight="1">
      <c r="A60" s="7"/>
      <c r="B60" s="7"/>
      <c r="C60" s="7"/>
      <c r="D60" s="7"/>
      <c r="E60" s="7"/>
      <c r="F60" s="89"/>
      <c r="G60" s="178"/>
      <c r="H60" s="89"/>
      <c r="I60" s="7"/>
      <c r="J60" s="78"/>
      <c r="K60" s="78"/>
      <c r="L60" s="78"/>
      <c r="M60" s="7"/>
      <c r="N60" s="7"/>
      <c r="O60" s="7"/>
    </row>
    <row r="61" ht="14.45" customHeight="1">
      <c r="A61" s="7"/>
      <c r="B61" s="7"/>
      <c r="C61" s="7"/>
      <c r="D61" s="7"/>
      <c r="E61" s="7"/>
      <c r="F61" s="179"/>
      <c r="G61" s="180"/>
      <c r="H61" s="181"/>
      <c r="I61" s="7"/>
      <c r="J61" s="78"/>
      <c r="K61" s="78"/>
      <c r="L61" s="78"/>
      <c r="M61" s="7"/>
      <c r="N61" s="7"/>
      <c r="O61" s="7"/>
    </row>
    <row r="62" ht="14.45" customHeight="1">
      <c r="A62" s="7"/>
      <c r="B62" s="7"/>
      <c r="C62" s="7"/>
      <c r="D62" s="7"/>
      <c r="E62" s="7"/>
      <c r="F62" s="89"/>
      <c r="G62" s="182"/>
      <c r="H62" s="89"/>
      <c r="I62" s="7"/>
      <c r="J62" s="78"/>
      <c r="K62" s="78"/>
      <c r="L62" s="78"/>
      <c r="M62" s="7"/>
      <c r="N62" s="7"/>
      <c r="O62" s="7"/>
    </row>
    <row r="63" ht="14.45" customHeight="1">
      <c r="A63" s="7"/>
      <c r="B63" s="7"/>
      <c r="C63" s="7"/>
      <c r="D63" s="7"/>
      <c r="E63" s="7"/>
      <c r="F63" s="89"/>
      <c r="G63" s="89"/>
      <c r="H63" s="89"/>
      <c r="I63" s="7"/>
      <c r="J63" s="78"/>
      <c r="K63" s="78"/>
      <c r="L63" s="78"/>
      <c r="M63" s="7"/>
      <c r="N63" s="7"/>
      <c r="O63" s="7"/>
    </row>
    <row r="64" ht="14.45" customHeight="1">
      <c r="A64" s="7"/>
      <c r="B64" s="7"/>
      <c r="C64" s="7"/>
      <c r="D64" s="7"/>
      <c r="E64" s="7"/>
      <c r="F64" s="89"/>
      <c r="G64" s="89"/>
      <c r="H64" s="89"/>
      <c r="I64" s="7"/>
      <c r="J64" s="78"/>
      <c r="K64" s="78"/>
      <c r="L64" s="78"/>
      <c r="M64" s="7"/>
      <c r="N64" s="7"/>
      <c r="O64" s="7"/>
    </row>
    <row r="65" ht="14.45" customHeight="1">
      <c r="A65" s="7"/>
      <c r="B65" s="7"/>
      <c r="C65" s="7"/>
      <c r="D65" s="7"/>
      <c r="E65" s="7"/>
      <c r="F65" s="89"/>
      <c r="G65" s="89"/>
      <c r="H65" s="89"/>
      <c r="I65" s="7"/>
      <c r="J65" s="78"/>
      <c r="K65" s="78"/>
      <c r="L65" s="78"/>
      <c r="M65" s="7"/>
      <c r="N65" s="7"/>
      <c r="O65" s="7"/>
    </row>
    <row r="66" ht="14.45" customHeight="1">
      <c r="A66" s="7"/>
      <c r="B66" s="7"/>
      <c r="C66" s="7"/>
      <c r="D66" s="7"/>
      <c r="E66" s="7"/>
      <c r="F66" s="89"/>
      <c r="G66" s="89"/>
      <c r="H66" s="89"/>
      <c r="I66" s="7"/>
      <c r="J66" s="78"/>
      <c r="K66" s="78"/>
      <c r="L66" s="78"/>
      <c r="M66" s="154"/>
      <c r="N66" s="7"/>
      <c r="O66" s="7"/>
    </row>
    <row r="67" ht="14.45" customHeight="1">
      <c r="A67" s="7"/>
      <c r="B67" s="7"/>
      <c r="C67" s="7"/>
      <c r="D67" s="7"/>
      <c r="E67" s="7"/>
      <c r="F67" s="89"/>
      <c r="G67" s="89"/>
      <c r="H67" s="89"/>
      <c r="I67" s="7"/>
      <c r="J67" s="7"/>
      <c r="K67" s="7"/>
      <c r="L67" s="183"/>
      <c r="M67" s="184"/>
      <c r="N67" s="185"/>
      <c r="O67" s="7"/>
    </row>
  </sheetData>
  <mergeCells count="7">
    <mergeCell ref="B36:B47"/>
    <mergeCell ref="C1:H1"/>
    <mergeCell ref="C2:G2"/>
    <mergeCell ref="C4:E4"/>
    <mergeCell ref="C20:E20"/>
    <mergeCell ref="C22:E22"/>
    <mergeCell ref="C33:E33"/>
  </mergeCells>
  <pageMargins left="0.393701" right="0.23622" top="0.472441" bottom="0.55118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  <legacyDrawing r:id="rId2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85"/>
  <sheetViews>
    <sheetView workbookViewId="0" showGridLines="0" defaultGridColor="1"/>
  </sheetViews>
  <sheetFormatPr defaultColWidth="10.5" defaultRowHeight="13.5" customHeight="1" outlineLevelRow="0" outlineLevelCol="0"/>
  <cols>
    <col min="1" max="1" width="4.85156" style="186" customWidth="1"/>
    <col min="2" max="2" width="11.1719" style="186" customWidth="1"/>
    <col min="3" max="3" width="34.3516" style="186" customWidth="1"/>
    <col min="4" max="4" width="8.35156" style="186" customWidth="1"/>
    <col min="5" max="11" width="10.5" style="186" customWidth="1"/>
    <col min="12" max="12" width="14.8516" style="186" customWidth="1"/>
    <col min="13" max="13" width="10.6719" style="186" customWidth="1"/>
    <col min="14" max="14" width="58.1719" style="186" customWidth="1"/>
    <col min="15" max="17" width="10.5" style="186" customWidth="1"/>
    <col min="18" max="16384" width="10.5" style="186" customWidth="1"/>
  </cols>
  <sheetData>
    <row r="1" ht="24" customHeight="1">
      <c r="A1" t="s" s="92">
        <v>312</v>
      </c>
      <c r="B1" s="93"/>
      <c r="C1" s="93"/>
      <c r="D1" s="93"/>
      <c r="E1" s="93"/>
      <c r="F1" s="93"/>
      <c r="G1" s="93"/>
      <c r="H1" s="93"/>
      <c r="I1" s="93"/>
      <c r="J1" s="93"/>
      <c r="K1" t="s" s="94">
        <v>73</v>
      </c>
      <c r="L1" s="95"/>
      <c r="M1" t="s" s="96">
        <v>74</v>
      </c>
      <c r="N1" s="97"/>
      <c r="O1" s="97"/>
      <c r="P1" s="97"/>
      <c r="Q1" s="98"/>
    </row>
    <row r="2" ht="14.45" customHeight="1">
      <c r="A2" t="s" s="99">
        <v>75</v>
      </c>
      <c r="B2" t="s" s="99">
        <v>76</v>
      </c>
      <c r="C2" t="s" s="99">
        <v>77</v>
      </c>
      <c r="D2" t="s" s="100">
        <v>78</v>
      </c>
      <c r="E2" t="s" s="99">
        <v>79</v>
      </c>
      <c r="F2" t="s" s="101">
        <v>80</v>
      </c>
      <c r="G2" s="102"/>
      <c r="H2" s="102"/>
      <c r="I2" s="102"/>
      <c r="J2" s="102"/>
      <c r="K2" s="102"/>
      <c r="L2" s="103"/>
      <c r="M2" t="s" s="99">
        <v>81</v>
      </c>
      <c r="N2" s="104"/>
      <c r="O2" s="105"/>
      <c r="P2" s="105"/>
      <c r="Q2" s="106"/>
    </row>
    <row r="3" ht="14.45" customHeight="1">
      <c r="A3" s="107"/>
      <c r="B3" s="107"/>
      <c r="C3" s="107"/>
      <c r="D3" s="108"/>
      <c r="E3" s="107"/>
      <c r="F3" t="s" s="109">
        <v>28</v>
      </c>
      <c r="G3" t="s" s="109">
        <v>30</v>
      </c>
      <c r="H3" t="s" s="109">
        <v>32</v>
      </c>
      <c r="I3" t="s" s="109">
        <v>33</v>
      </c>
      <c r="J3" t="s" s="109">
        <v>39</v>
      </c>
      <c r="K3" t="s" s="109">
        <v>82</v>
      </c>
      <c r="L3" t="s" s="109">
        <v>37</v>
      </c>
      <c r="M3" s="107"/>
      <c r="N3" s="104"/>
      <c r="O3" s="105"/>
      <c r="P3" s="105"/>
      <c r="Q3" s="106"/>
    </row>
    <row r="4" ht="27" customHeight="1">
      <c r="A4" s="110">
        <v>1</v>
      </c>
      <c r="B4" s="111">
        <v>44287</v>
      </c>
      <c r="C4" t="s" s="112">
        <v>14</v>
      </c>
      <c r="D4" s="113"/>
      <c r="E4" s="114">
        <v>57974</v>
      </c>
      <c r="F4" s="115"/>
      <c r="G4" s="115"/>
      <c r="H4" s="115"/>
      <c r="I4" s="115"/>
      <c r="J4" s="115"/>
      <c r="K4" s="115"/>
      <c r="L4" s="115"/>
      <c r="M4" s="116">
        <f>E4-SUM(F4:L4)</f>
        <v>57974</v>
      </c>
      <c r="N4" s="104"/>
      <c r="O4" s="105"/>
      <c r="P4" s="105"/>
      <c r="Q4" s="106"/>
    </row>
    <row r="5" ht="27" customHeight="1">
      <c r="A5" s="110">
        <v>2</v>
      </c>
      <c r="B5" s="111">
        <v>44661</v>
      </c>
      <c r="C5" t="s" s="112">
        <v>211</v>
      </c>
      <c r="D5" t="s" s="117">
        <v>212</v>
      </c>
      <c r="E5" s="116">
        <v>2090</v>
      </c>
      <c r="F5" s="116"/>
      <c r="G5" s="116"/>
      <c r="H5" s="116"/>
      <c r="I5" s="116"/>
      <c r="J5" s="116"/>
      <c r="K5" s="116"/>
      <c r="L5" s="116"/>
      <c r="M5" s="116">
        <f>M4+E5-SUM(F5:L5)</f>
        <v>60064</v>
      </c>
      <c r="N5" s="138"/>
      <c r="O5" s="105"/>
      <c r="P5" s="105"/>
      <c r="Q5" s="106"/>
    </row>
    <row r="6" ht="27" customHeight="1">
      <c r="A6" s="110">
        <v>3</v>
      </c>
      <c r="B6" s="111">
        <v>44661</v>
      </c>
      <c r="C6" t="s" s="112">
        <v>313</v>
      </c>
      <c r="D6" t="s" s="117">
        <v>135</v>
      </c>
      <c r="E6" s="116">
        <v>2640</v>
      </c>
      <c r="F6" s="116"/>
      <c r="G6" s="116"/>
      <c r="H6" s="116"/>
      <c r="I6" s="116"/>
      <c r="J6" s="116"/>
      <c r="K6" s="116"/>
      <c r="L6" s="116"/>
      <c r="M6" s="116">
        <f>M5+E6-SUM(F6:L6)</f>
        <v>62704</v>
      </c>
      <c r="N6" s="138"/>
      <c r="O6" s="105"/>
      <c r="P6" s="105"/>
      <c r="Q6" s="106"/>
    </row>
    <row r="7" ht="27" customHeight="1">
      <c r="A7" s="110">
        <v>4</v>
      </c>
      <c r="B7" s="111">
        <v>44675</v>
      </c>
      <c r="C7" t="s" s="112">
        <v>215</v>
      </c>
      <c r="D7" t="s" s="117">
        <v>84</v>
      </c>
      <c r="E7" s="116">
        <v>2090</v>
      </c>
      <c r="F7" s="116"/>
      <c r="G7" s="116"/>
      <c r="H7" s="116"/>
      <c r="I7" s="116"/>
      <c r="J7" s="116"/>
      <c r="K7" s="116"/>
      <c r="L7" s="116"/>
      <c r="M7" s="116">
        <f>M6+E7-SUM(F7:L7)</f>
        <v>64794</v>
      </c>
      <c r="N7" s="138"/>
      <c r="O7" s="105"/>
      <c r="P7" s="105"/>
      <c r="Q7" s="106"/>
    </row>
    <row r="8" ht="27" customHeight="1">
      <c r="A8" s="110">
        <v>5</v>
      </c>
      <c r="B8" s="111">
        <v>44688</v>
      </c>
      <c r="C8" t="s" s="120">
        <v>314</v>
      </c>
      <c r="D8" t="s" s="117">
        <v>258</v>
      </c>
      <c r="E8" s="116">
        <v>2090</v>
      </c>
      <c r="F8" s="116"/>
      <c r="G8" s="116"/>
      <c r="H8" s="116"/>
      <c r="I8" s="116"/>
      <c r="J8" s="116"/>
      <c r="K8" s="116"/>
      <c r="L8" s="116"/>
      <c r="M8" s="116">
        <f>M7+E8-SUM(F8:L8)</f>
        <v>66884</v>
      </c>
      <c r="N8" s="138"/>
      <c r="O8" s="105"/>
      <c r="P8" s="105"/>
      <c r="Q8" s="106"/>
    </row>
    <row r="9" ht="27" customHeight="1">
      <c r="A9" s="110">
        <v>6</v>
      </c>
      <c r="B9" s="111">
        <v>44688</v>
      </c>
      <c r="C9" t="s" s="112">
        <v>315</v>
      </c>
      <c r="D9" t="s" s="117">
        <v>86</v>
      </c>
      <c r="E9" s="114"/>
      <c r="F9" s="116">
        <v>700</v>
      </c>
      <c r="G9" s="115"/>
      <c r="H9" s="115"/>
      <c r="I9" s="115"/>
      <c r="J9" s="115"/>
      <c r="K9" s="115"/>
      <c r="L9" s="118"/>
      <c r="M9" s="116">
        <f>M8+E9-SUM(F9:L9)</f>
        <v>66184</v>
      </c>
      <c r="N9" s="104"/>
      <c r="O9" s="105"/>
      <c r="P9" s="105"/>
      <c r="Q9" s="106"/>
    </row>
    <row r="10" ht="27" customHeight="1">
      <c r="A10" s="110">
        <v>7</v>
      </c>
      <c r="B10" s="111">
        <v>44688</v>
      </c>
      <c r="C10" t="s" s="112">
        <v>316</v>
      </c>
      <c r="D10" t="s" s="117">
        <v>86</v>
      </c>
      <c r="E10" s="116"/>
      <c r="F10" s="116">
        <f>560*4</f>
        <v>2240</v>
      </c>
      <c r="G10" s="116"/>
      <c r="H10" s="116"/>
      <c r="I10" s="116"/>
      <c r="J10" s="116"/>
      <c r="K10" s="116"/>
      <c r="L10" s="116"/>
      <c r="M10" s="116">
        <f>M9+E10-SUM(F10:L10)</f>
        <v>63944</v>
      </c>
      <c r="N10" s="104"/>
      <c r="O10" s="105"/>
      <c r="P10" s="105"/>
      <c r="Q10" s="106"/>
    </row>
    <row r="11" ht="27" customHeight="1">
      <c r="A11" s="110">
        <v>8</v>
      </c>
      <c r="B11" s="111">
        <v>44688</v>
      </c>
      <c r="C11" t="s" s="120">
        <v>317</v>
      </c>
      <c r="D11" t="s" s="117">
        <v>86</v>
      </c>
      <c r="E11" s="116"/>
      <c r="F11" s="116"/>
      <c r="G11" s="116"/>
      <c r="H11" s="116">
        <v>1958</v>
      </c>
      <c r="I11" s="116"/>
      <c r="J11" s="116"/>
      <c r="K11" s="116"/>
      <c r="L11" s="116"/>
      <c r="M11" s="116">
        <f>M10+E11-SUM(F11:L11)</f>
        <v>61986</v>
      </c>
      <c r="N11" s="104"/>
      <c r="O11" s="105"/>
      <c r="P11" s="105"/>
      <c r="Q11" s="106"/>
    </row>
    <row r="12" ht="27" customHeight="1">
      <c r="A12" s="110">
        <v>9</v>
      </c>
      <c r="B12" s="111">
        <v>44689</v>
      </c>
      <c r="C12" t="s" s="120">
        <v>318</v>
      </c>
      <c r="D12" t="s" s="117">
        <v>86</v>
      </c>
      <c r="E12" s="116"/>
      <c r="F12" s="116"/>
      <c r="G12" s="116">
        <v>4785</v>
      </c>
      <c r="H12" s="116"/>
      <c r="I12" s="116"/>
      <c r="J12" s="116"/>
      <c r="K12" s="116"/>
      <c r="L12" s="116"/>
      <c r="M12" s="116">
        <f>M11+E12-SUM(F12:L12)</f>
        <v>57201</v>
      </c>
      <c r="N12" s="104"/>
      <c r="O12" s="105"/>
      <c r="P12" s="105"/>
      <c r="Q12" s="106"/>
    </row>
    <row r="13" ht="27" customHeight="1">
      <c r="A13" s="110">
        <v>10</v>
      </c>
      <c r="B13" s="111">
        <v>44702</v>
      </c>
      <c r="C13" t="s" s="112">
        <v>319</v>
      </c>
      <c r="D13" t="s" s="117">
        <v>131</v>
      </c>
      <c r="E13" s="116">
        <v>63000</v>
      </c>
      <c r="F13" s="116"/>
      <c r="G13" s="116"/>
      <c r="H13" s="116"/>
      <c r="I13" s="116"/>
      <c r="J13" s="116"/>
      <c r="K13" s="116"/>
      <c r="L13" s="116"/>
      <c r="M13" s="116">
        <f>M12+E13-SUM(F13:L13)</f>
        <v>120201</v>
      </c>
      <c r="N13" s="104"/>
      <c r="O13" s="105"/>
      <c r="P13" s="105"/>
      <c r="Q13" s="106"/>
    </row>
    <row r="14" ht="27" customHeight="1">
      <c r="A14" s="110">
        <v>11</v>
      </c>
      <c r="B14" s="111">
        <v>44703</v>
      </c>
      <c r="C14" t="s" s="112">
        <v>320</v>
      </c>
      <c r="D14" t="s" s="117">
        <v>89</v>
      </c>
      <c r="E14" s="116"/>
      <c r="F14" s="116"/>
      <c r="G14" s="116"/>
      <c r="H14" s="116">
        <v>1540</v>
      </c>
      <c r="I14" s="116"/>
      <c r="J14" s="116"/>
      <c r="K14" s="116"/>
      <c r="L14" s="116"/>
      <c r="M14" s="116">
        <f>M13+E14-SUM(F14:L14)</f>
        <v>118661</v>
      </c>
      <c r="N14" s="104"/>
      <c r="O14" s="105"/>
      <c r="P14" s="105"/>
      <c r="Q14" s="106"/>
    </row>
    <row r="15" ht="27" customHeight="1">
      <c r="A15" s="110">
        <v>12</v>
      </c>
      <c r="B15" s="111">
        <v>44710</v>
      </c>
      <c r="C15" t="s" s="112">
        <v>321</v>
      </c>
      <c r="D15" t="s" s="117">
        <v>89</v>
      </c>
      <c r="E15" s="116"/>
      <c r="F15" s="116">
        <v>1360</v>
      </c>
      <c r="G15" s="121"/>
      <c r="H15" s="121"/>
      <c r="I15" s="121"/>
      <c r="J15" s="121"/>
      <c r="K15" s="121"/>
      <c r="L15" s="121"/>
      <c r="M15" s="116">
        <f>M14+E15-SUM(F15:L15)</f>
        <v>117301</v>
      </c>
      <c r="N15" s="104"/>
      <c r="O15" s="105"/>
      <c r="P15" s="105"/>
      <c r="Q15" s="106"/>
    </row>
    <row r="16" ht="39" customHeight="1">
      <c r="A16" s="110">
        <v>13</v>
      </c>
      <c r="B16" s="111">
        <v>44710</v>
      </c>
      <c r="C16" t="s" s="112">
        <v>322</v>
      </c>
      <c r="D16" t="s" s="117">
        <v>89</v>
      </c>
      <c r="E16" s="116"/>
      <c r="F16" s="116">
        <v>1530</v>
      </c>
      <c r="G16" s="116"/>
      <c r="H16" s="116"/>
      <c r="I16" s="116"/>
      <c r="J16" s="116"/>
      <c r="K16" s="116"/>
      <c r="L16" s="116"/>
      <c r="M16" s="116">
        <f>M15+E16-SUM(F16:L16)</f>
        <v>115771</v>
      </c>
      <c r="N16" s="104"/>
      <c r="O16" s="105"/>
      <c r="P16" s="105"/>
      <c r="Q16" s="106"/>
    </row>
    <row r="17" ht="39" customHeight="1">
      <c r="A17" s="110">
        <v>14</v>
      </c>
      <c r="B17" s="111">
        <v>44710</v>
      </c>
      <c r="C17" t="s" s="112">
        <v>323</v>
      </c>
      <c r="D17" t="s" s="117">
        <v>86</v>
      </c>
      <c r="E17" s="116"/>
      <c r="F17" s="116">
        <v>965</v>
      </c>
      <c r="G17" s="116"/>
      <c r="H17" s="116"/>
      <c r="I17" s="116"/>
      <c r="J17" s="116"/>
      <c r="K17" s="116"/>
      <c r="L17" s="116"/>
      <c r="M17" s="116">
        <f>M16+E17-SUM(F17:L17)</f>
        <v>114806</v>
      </c>
      <c r="N17" s="104"/>
      <c r="O17" s="105"/>
      <c r="P17" s="105"/>
      <c r="Q17" s="106"/>
    </row>
    <row r="18" ht="37.15" customHeight="1">
      <c r="A18" s="110">
        <v>15</v>
      </c>
      <c r="B18" s="111">
        <v>44710</v>
      </c>
      <c r="C18" t="s" s="112">
        <v>324</v>
      </c>
      <c r="D18" t="s" s="117">
        <v>89</v>
      </c>
      <c r="E18" s="116"/>
      <c r="F18" s="116">
        <v>2940</v>
      </c>
      <c r="G18" s="116"/>
      <c r="H18" s="116"/>
      <c r="I18" s="116"/>
      <c r="J18" s="116"/>
      <c r="K18" s="116"/>
      <c r="L18" s="116"/>
      <c r="M18" s="116">
        <f>M17+E18-SUM(F18:L18)</f>
        <v>111866</v>
      </c>
      <c r="N18" s="104"/>
      <c r="O18" s="105"/>
      <c r="P18" s="105"/>
      <c r="Q18" s="106"/>
    </row>
    <row r="19" ht="37.15" customHeight="1">
      <c r="A19" s="110">
        <v>16</v>
      </c>
      <c r="B19" s="111">
        <v>44710</v>
      </c>
      <c r="C19" t="s" s="112">
        <v>325</v>
      </c>
      <c r="D19" t="s" s="117">
        <v>89</v>
      </c>
      <c r="E19" s="114"/>
      <c r="F19" s="116">
        <v>2230</v>
      </c>
      <c r="G19" s="116"/>
      <c r="H19" s="115"/>
      <c r="I19" s="115"/>
      <c r="J19" s="115"/>
      <c r="K19" s="115"/>
      <c r="L19" s="118"/>
      <c r="M19" s="116">
        <f>M18+E19-SUM(F19:L19)</f>
        <v>109636</v>
      </c>
      <c r="N19" s="104"/>
      <c r="O19" s="105"/>
      <c r="P19" s="105"/>
      <c r="Q19" s="106"/>
    </row>
    <row r="20" ht="37.15" customHeight="1">
      <c r="A20" s="110">
        <v>17</v>
      </c>
      <c r="B20" s="111">
        <v>44723</v>
      </c>
      <c r="C20" t="s" s="112">
        <v>326</v>
      </c>
      <c r="D20" t="s" s="117">
        <v>89</v>
      </c>
      <c r="E20" s="116"/>
      <c r="F20" s="116">
        <v>5000</v>
      </c>
      <c r="G20" s="116"/>
      <c r="H20" s="116"/>
      <c r="I20" s="116"/>
      <c r="J20" s="116"/>
      <c r="K20" s="116"/>
      <c r="L20" s="116"/>
      <c r="M20" s="116">
        <f>M19+E20-SUM(F20:L20)</f>
        <v>104636</v>
      </c>
      <c r="N20" s="104"/>
      <c r="O20" s="105"/>
      <c r="P20" s="105"/>
      <c r="Q20" s="106"/>
    </row>
    <row r="21" ht="37.15" customHeight="1">
      <c r="A21" s="110">
        <v>18</v>
      </c>
      <c r="B21" s="111">
        <v>44724</v>
      </c>
      <c r="C21" t="s" s="112">
        <v>327</v>
      </c>
      <c r="D21" t="s" s="117">
        <v>217</v>
      </c>
      <c r="E21" s="116">
        <v>4000</v>
      </c>
      <c r="F21" s="116"/>
      <c r="G21" s="116"/>
      <c r="H21" s="116"/>
      <c r="I21" s="116"/>
      <c r="J21" s="116"/>
      <c r="K21" s="116"/>
      <c r="L21" s="116"/>
      <c r="M21" s="116">
        <f>M20+E21-SUM(F21:L21)</f>
        <v>108636</v>
      </c>
      <c r="N21" s="104"/>
      <c r="O21" s="105"/>
      <c r="P21" s="105"/>
      <c r="Q21" s="106"/>
    </row>
    <row r="22" ht="37.15" customHeight="1">
      <c r="A22" s="110">
        <v>19</v>
      </c>
      <c r="B22" s="111">
        <v>44724</v>
      </c>
      <c r="C22" t="s" s="112">
        <v>328</v>
      </c>
      <c r="D22" t="s" s="117">
        <v>217</v>
      </c>
      <c r="E22" s="116">
        <v>1450</v>
      </c>
      <c r="F22" s="116"/>
      <c r="G22" s="116"/>
      <c r="H22" s="116"/>
      <c r="I22" s="116"/>
      <c r="J22" s="116"/>
      <c r="K22" s="116"/>
      <c r="L22" s="116"/>
      <c r="M22" s="116">
        <f>M21+E22-SUM(F22:L22)</f>
        <v>110086</v>
      </c>
      <c r="N22" s="104"/>
      <c r="O22" s="105"/>
      <c r="P22" s="105"/>
      <c r="Q22" s="106"/>
    </row>
    <row r="23" ht="37.15" customHeight="1">
      <c r="A23" s="110">
        <v>20</v>
      </c>
      <c r="B23" s="111">
        <v>44736</v>
      </c>
      <c r="C23" t="s" s="112">
        <v>88</v>
      </c>
      <c r="D23" t="s" s="117">
        <v>221</v>
      </c>
      <c r="E23" s="116"/>
      <c r="F23" s="116"/>
      <c r="G23" s="116">
        <v>18696</v>
      </c>
      <c r="H23" s="116"/>
      <c r="I23" s="116"/>
      <c r="J23" s="116"/>
      <c r="K23" s="116"/>
      <c r="L23" s="116"/>
      <c r="M23" s="116">
        <f>M22+E23-SUM(F23:L23)</f>
        <v>91390</v>
      </c>
      <c r="N23" s="104"/>
      <c r="O23" s="105"/>
      <c r="P23" s="105"/>
      <c r="Q23" s="106"/>
    </row>
    <row r="24" ht="37.15" customHeight="1">
      <c r="A24" s="110">
        <v>21</v>
      </c>
      <c r="B24" s="111">
        <v>44736</v>
      </c>
      <c r="C24" t="s" s="112">
        <v>329</v>
      </c>
      <c r="D24" t="s" s="117">
        <v>258</v>
      </c>
      <c r="E24" s="116"/>
      <c r="F24" s="116">
        <v>238</v>
      </c>
      <c r="G24" s="116"/>
      <c r="H24" s="116"/>
      <c r="I24" s="116"/>
      <c r="J24" s="116"/>
      <c r="K24" s="116"/>
      <c r="L24" s="116"/>
      <c r="M24" s="116">
        <f>M23+E24-SUM(F24:L24)</f>
        <v>91152</v>
      </c>
      <c r="N24" s="104"/>
      <c r="O24" s="105"/>
      <c r="P24" s="105"/>
      <c r="Q24" s="106"/>
    </row>
    <row r="25" ht="37.15" customHeight="1">
      <c r="A25" s="110">
        <v>22</v>
      </c>
      <c r="B25" s="111">
        <v>44744</v>
      </c>
      <c r="C25" t="s" s="112">
        <v>330</v>
      </c>
      <c r="D25" t="s" s="117">
        <v>89</v>
      </c>
      <c r="E25" s="116"/>
      <c r="F25" s="116"/>
      <c r="G25" s="116"/>
      <c r="H25" s="116">
        <v>880</v>
      </c>
      <c r="I25" s="116"/>
      <c r="J25" s="116"/>
      <c r="K25" s="116"/>
      <c r="L25" s="116"/>
      <c r="M25" s="116">
        <f>M24+E25-SUM(G25:L25)</f>
        <v>90272</v>
      </c>
      <c r="N25" s="104"/>
      <c r="O25" s="105"/>
      <c r="P25" s="105"/>
      <c r="Q25" s="106"/>
    </row>
    <row r="26" ht="37.15" customHeight="1">
      <c r="A26" s="110">
        <v>23</v>
      </c>
      <c r="B26" s="111">
        <v>44745</v>
      </c>
      <c r="C26" t="s" s="112">
        <v>331</v>
      </c>
      <c r="D26" t="s" s="117">
        <v>89</v>
      </c>
      <c r="E26" s="116"/>
      <c r="F26" s="116"/>
      <c r="G26" s="116"/>
      <c r="H26" s="116">
        <v>1495</v>
      </c>
      <c r="I26" s="116"/>
      <c r="J26" s="116"/>
      <c r="K26" s="116"/>
      <c r="L26" s="116"/>
      <c r="M26" s="116">
        <f>M25+E26-SUM(F26:L26)</f>
        <v>88777</v>
      </c>
      <c r="N26" s="104"/>
      <c r="O26" s="105"/>
      <c r="P26" s="105"/>
      <c r="Q26" s="106"/>
    </row>
    <row r="27" ht="37.15" customHeight="1">
      <c r="A27" s="110">
        <v>24</v>
      </c>
      <c r="B27" s="111">
        <v>44745</v>
      </c>
      <c r="C27" t="s" s="112">
        <v>332</v>
      </c>
      <c r="D27" t="s" s="117">
        <v>333</v>
      </c>
      <c r="E27" s="116"/>
      <c r="F27" s="116">
        <v>108</v>
      </c>
      <c r="G27" s="116"/>
      <c r="H27" s="116"/>
      <c r="I27" s="116"/>
      <c r="J27" s="116"/>
      <c r="K27" s="116"/>
      <c r="L27" s="116"/>
      <c r="M27" s="116">
        <f>M26+E27-SUM(F27:L27)</f>
        <v>88669</v>
      </c>
      <c r="N27" s="104"/>
      <c r="O27" s="105"/>
      <c r="P27" s="105"/>
      <c r="Q27" s="106"/>
    </row>
    <row r="28" ht="37.15" customHeight="1">
      <c r="A28" s="110">
        <v>25</v>
      </c>
      <c r="B28" s="111">
        <v>44745</v>
      </c>
      <c r="C28" t="s" s="112">
        <v>334</v>
      </c>
      <c r="D28" t="s" s="117">
        <v>214</v>
      </c>
      <c r="E28" s="116">
        <v>550</v>
      </c>
      <c r="F28" s="116"/>
      <c r="G28" s="116"/>
      <c r="H28" s="116"/>
      <c r="I28" s="116"/>
      <c r="J28" s="116"/>
      <c r="K28" s="116"/>
      <c r="L28" s="116"/>
      <c r="M28" s="116">
        <f>M27+E28-SUM(F28:L28)</f>
        <v>89219</v>
      </c>
      <c r="N28" s="141"/>
      <c r="O28" s="105"/>
      <c r="P28" s="105"/>
      <c r="Q28" s="106"/>
    </row>
    <row r="29" ht="37.15" customHeight="1">
      <c r="A29" s="110">
        <v>26</v>
      </c>
      <c r="B29" s="111">
        <v>44745</v>
      </c>
      <c r="C29" t="s" s="112">
        <v>335</v>
      </c>
      <c r="D29" t="s" s="117">
        <v>84</v>
      </c>
      <c r="E29" s="116">
        <v>4036</v>
      </c>
      <c r="F29" s="116"/>
      <c r="G29" s="116"/>
      <c r="H29" s="116"/>
      <c r="I29" s="116"/>
      <c r="J29" s="116"/>
      <c r="K29" s="116"/>
      <c r="L29" s="116"/>
      <c r="M29" s="116">
        <f>M28+E29-SUM(F29:L29)</f>
        <v>93255</v>
      </c>
      <c r="N29" s="104"/>
      <c r="O29" s="105"/>
      <c r="P29" s="105"/>
      <c r="Q29" s="106"/>
    </row>
    <row r="30" ht="37.15" customHeight="1">
      <c r="A30" s="110">
        <v>27</v>
      </c>
      <c r="B30" s="111">
        <v>44745</v>
      </c>
      <c r="C30" t="s" s="112">
        <v>336</v>
      </c>
      <c r="D30" t="s" s="117">
        <v>212</v>
      </c>
      <c r="E30" s="116">
        <v>5909</v>
      </c>
      <c r="F30" s="116"/>
      <c r="G30" s="116"/>
      <c r="H30" s="116"/>
      <c r="I30" s="116"/>
      <c r="J30" s="116"/>
      <c r="K30" s="116"/>
      <c r="L30" s="116"/>
      <c r="M30" s="116">
        <f>M29+E30-SUM(F30:L30)</f>
        <v>99164</v>
      </c>
      <c r="N30" s="141"/>
      <c r="O30" s="105"/>
      <c r="P30" s="105"/>
      <c r="Q30" s="106"/>
    </row>
    <row r="31" ht="37.15" customHeight="1">
      <c r="A31" s="110">
        <v>28</v>
      </c>
      <c r="B31" s="111">
        <v>44745</v>
      </c>
      <c r="C31" t="s" s="112">
        <v>337</v>
      </c>
      <c r="D31" t="s" s="117">
        <v>217</v>
      </c>
      <c r="E31" s="116">
        <v>1571</v>
      </c>
      <c r="F31" s="116"/>
      <c r="G31" s="116"/>
      <c r="H31" s="116"/>
      <c r="I31" s="116"/>
      <c r="J31" s="116"/>
      <c r="K31" s="116"/>
      <c r="L31" s="116"/>
      <c r="M31" s="116">
        <f>M30+E31-SUM(F31:L31)</f>
        <v>100735</v>
      </c>
      <c r="N31" s="104"/>
      <c r="O31" s="105"/>
      <c r="P31" s="105"/>
      <c r="Q31" s="106"/>
    </row>
    <row r="32" ht="37.15" customHeight="1">
      <c r="A32" s="110">
        <v>29</v>
      </c>
      <c r="B32" s="111">
        <v>44757</v>
      </c>
      <c r="C32" t="s" s="112">
        <v>338</v>
      </c>
      <c r="D32" t="s" s="117">
        <v>89</v>
      </c>
      <c r="E32" s="116"/>
      <c r="F32" s="116"/>
      <c r="G32" s="116"/>
      <c r="H32" s="116"/>
      <c r="I32" s="116">
        <v>2380</v>
      </c>
      <c r="J32" s="116"/>
      <c r="K32" s="116"/>
      <c r="L32" s="116"/>
      <c r="M32" s="116">
        <f>M31+E32-SUM(F32:L32)</f>
        <v>98355</v>
      </c>
      <c r="N32" s="104"/>
      <c r="O32" s="105"/>
      <c r="P32" s="105"/>
      <c r="Q32" s="106"/>
    </row>
    <row r="33" ht="37.15" customHeight="1">
      <c r="A33" s="110">
        <v>30</v>
      </c>
      <c r="B33" s="111">
        <v>44759</v>
      </c>
      <c r="C33" t="s" s="112">
        <v>339</v>
      </c>
      <c r="D33" t="s" s="117">
        <v>89</v>
      </c>
      <c r="E33" s="116">
        <v>45000</v>
      </c>
      <c r="F33" s="116"/>
      <c r="G33" s="116"/>
      <c r="H33" s="116"/>
      <c r="I33" s="116"/>
      <c r="J33" s="116"/>
      <c r="K33" s="116"/>
      <c r="L33" s="116"/>
      <c r="M33" s="116">
        <f>M32+E33-SUM(F33:L33)</f>
        <v>143355</v>
      </c>
      <c r="N33" s="104"/>
      <c r="O33" s="105"/>
      <c r="P33" s="105"/>
      <c r="Q33" s="106"/>
    </row>
    <row r="34" ht="37.15" customHeight="1">
      <c r="A34" s="110">
        <v>31</v>
      </c>
      <c r="B34" s="111">
        <v>44759</v>
      </c>
      <c r="C34" t="s" s="112">
        <v>340</v>
      </c>
      <c r="D34" t="s" s="117">
        <v>86</v>
      </c>
      <c r="E34" s="116"/>
      <c r="F34" s="116">
        <v>5184</v>
      </c>
      <c r="G34" s="116"/>
      <c r="H34" s="116"/>
      <c r="I34" s="116"/>
      <c r="J34" s="116"/>
      <c r="K34" s="116"/>
      <c r="L34" s="116"/>
      <c r="M34" s="116">
        <f>M33+E34-SUM(F34:L34)</f>
        <v>138171</v>
      </c>
      <c r="N34" s="104"/>
      <c r="O34" s="105"/>
      <c r="P34" s="105"/>
      <c r="Q34" s="106"/>
    </row>
    <row r="35" ht="37.15" customHeight="1">
      <c r="A35" s="110">
        <v>32</v>
      </c>
      <c r="B35" s="111">
        <v>44759</v>
      </c>
      <c r="C35" t="s" s="112">
        <v>341</v>
      </c>
      <c r="D35" t="s" s="117">
        <v>86</v>
      </c>
      <c r="E35" s="116"/>
      <c r="F35" s="116"/>
      <c r="G35" s="116"/>
      <c r="H35" s="116">
        <v>12198</v>
      </c>
      <c r="I35" s="116"/>
      <c r="J35" s="116"/>
      <c r="K35" s="116"/>
      <c r="L35" s="116"/>
      <c r="M35" s="116">
        <f>M34+E35-SUM(F35:L35)</f>
        <v>125973</v>
      </c>
      <c r="N35" s="104"/>
      <c r="O35" s="105"/>
      <c r="P35" s="105"/>
      <c r="Q35" s="106"/>
    </row>
    <row r="36" ht="37.15" customHeight="1">
      <c r="A36" s="110">
        <v>33</v>
      </c>
      <c r="B36" s="111">
        <v>44759</v>
      </c>
      <c r="C36" t="s" s="112">
        <v>342</v>
      </c>
      <c r="D36" t="s" s="117">
        <v>86</v>
      </c>
      <c r="E36" s="116"/>
      <c r="F36" s="116">
        <v>29950</v>
      </c>
      <c r="G36" s="116"/>
      <c r="H36" s="116"/>
      <c r="I36" s="116"/>
      <c r="J36" s="116"/>
      <c r="K36" s="116"/>
      <c r="L36" s="116"/>
      <c r="M36" s="116">
        <f>M35+E36-SUM(F36:L36)</f>
        <v>96023</v>
      </c>
      <c r="N36" s="104"/>
      <c r="O36" s="105"/>
      <c r="P36" s="105"/>
      <c r="Q36" s="106"/>
    </row>
    <row r="37" ht="37.15" customHeight="1">
      <c r="A37" s="110">
        <v>34</v>
      </c>
      <c r="B37" s="111">
        <v>44759</v>
      </c>
      <c r="C37" t="s" s="112">
        <v>342</v>
      </c>
      <c r="D37" t="s" s="117">
        <v>86</v>
      </c>
      <c r="E37" s="116"/>
      <c r="F37" s="116">
        <v>2540</v>
      </c>
      <c r="G37" s="116"/>
      <c r="H37" s="116"/>
      <c r="I37" s="116"/>
      <c r="J37" s="116"/>
      <c r="K37" s="116"/>
      <c r="L37" s="116"/>
      <c r="M37" s="116">
        <f>M36+E37-SUM(F37:L37)</f>
        <v>93483</v>
      </c>
      <c r="N37" s="104"/>
      <c r="O37" s="105"/>
      <c r="P37" s="105"/>
      <c r="Q37" s="106"/>
    </row>
    <row r="38" ht="37.15" customHeight="1">
      <c r="A38" s="110">
        <v>35</v>
      </c>
      <c r="B38" s="111">
        <v>44759</v>
      </c>
      <c r="C38" t="s" s="112">
        <v>343</v>
      </c>
      <c r="D38" t="s" s="117">
        <v>333</v>
      </c>
      <c r="E38" s="116"/>
      <c r="F38" s="116"/>
      <c r="G38" s="116"/>
      <c r="H38" s="116">
        <v>1148</v>
      </c>
      <c r="I38" s="116"/>
      <c r="J38" s="116"/>
      <c r="K38" s="116"/>
      <c r="L38" s="116"/>
      <c r="M38" s="116">
        <f>M37+E38-SUM(F38:L38)</f>
        <v>92335</v>
      </c>
      <c r="N38" s="104"/>
      <c r="O38" s="105"/>
      <c r="P38" s="105"/>
      <c r="Q38" s="106"/>
    </row>
    <row r="39" ht="37.15" customHeight="1">
      <c r="A39" s="110">
        <v>36</v>
      </c>
      <c r="B39" s="111">
        <v>44759</v>
      </c>
      <c r="C39" t="s" s="112">
        <v>344</v>
      </c>
      <c r="D39" t="s" s="117">
        <v>89</v>
      </c>
      <c r="E39" s="116"/>
      <c r="F39" s="116"/>
      <c r="G39" s="116"/>
      <c r="H39" s="116">
        <v>310</v>
      </c>
      <c r="I39" s="116"/>
      <c r="J39" s="116"/>
      <c r="K39" s="116"/>
      <c r="L39" s="116"/>
      <c r="M39" s="116">
        <f>M38+E39-SUM(F39:L39)</f>
        <v>92025</v>
      </c>
      <c r="N39" s="104"/>
      <c r="O39" s="105"/>
      <c r="P39" s="105"/>
      <c r="Q39" s="106"/>
    </row>
    <row r="40" ht="37.15" customHeight="1">
      <c r="A40" s="110">
        <v>37</v>
      </c>
      <c r="B40" s="111">
        <v>44760</v>
      </c>
      <c r="C40" t="s" s="112">
        <v>239</v>
      </c>
      <c r="D40" t="s" s="117">
        <v>86</v>
      </c>
      <c r="E40" s="116"/>
      <c r="F40" s="116">
        <v>494</v>
      </c>
      <c r="G40" s="116"/>
      <c r="H40" s="116"/>
      <c r="I40" s="116"/>
      <c r="J40" s="116"/>
      <c r="K40" s="116"/>
      <c r="L40" s="116"/>
      <c r="M40" s="116">
        <f>M39+E40-SUM(F40:L40)</f>
        <v>91531</v>
      </c>
      <c r="N40" s="104"/>
      <c r="O40" s="105"/>
      <c r="P40" s="105"/>
      <c r="Q40" s="106"/>
    </row>
    <row r="41" ht="37.15" customHeight="1">
      <c r="A41" s="110">
        <v>38</v>
      </c>
      <c r="B41" s="111">
        <v>44760</v>
      </c>
      <c r="C41" t="s" s="112">
        <v>345</v>
      </c>
      <c r="D41" t="s" s="117">
        <v>89</v>
      </c>
      <c r="E41" s="116"/>
      <c r="F41" s="116">
        <v>38639</v>
      </c>
      <c r="G41" s="116"/>
      <c r="H41" s="116"/>
      <c r="I41" s="116"/>
      <c r="J41" s="116"/>
      <c r="K41" s="116"/>
      <c r="L41" s="116"/>
      <c r="M41" s="116">
        <f>M40+E41-SUM(F41:L41)</f>
        <v>52892</v>
      </c>
      <c r="N41" s="104"/>
      <c r="O41" s="105"/>
      <c r="P41" s="105"/>
      <c r="Q41" s="106"/>
    </row>
    <row r="42" ht="37.15" customHeight="1">
      <c r="A42" s="110">
        <v>39</v>
      </c>
      <c r="B42" s="111">
        <v>44760</v>
      </c>
      <c r="C42" t="s" s="112">
        <v>346</v>
      </c>
      <c r="D42" t="s" s="117">
        <v>89</v>
      </c>
      <c r="E42" s="116"/>
      <c r="F42" s="116">
        <v>9500</v>
      </c>
      <c r="G42" s="116"/>
      <c r="H42" s="116"/>
      <c r="I42" s="116"/>
      <c r="J42" s="116"/>
      <c r="K42" s="116"/>
      <c r="L42" s="116"/>
      <c r="M42" s="116">
        <f>M41+E42-SUM(F42:L42)</f>
        <v>43392</v>
      </c>
      <c r="N42" s="104"/>
      <c r="O42" s="105"/>
      <c r="P42" s="105"/>
      <c r="Q42" s="106"/>
    </row>
    <row r="43" ht="37.15" customHeight="1">
      <c r="A43" s="110">
        <v>40</v>
      </c>
      <c r="B43" s="111">
        <v>44760</v>
      </c>
      <c r="C43" t="s" s="112">
        <v>347</v>
      </c>
      <c r="D43" t="s" s="117">
        <v>86</v>
      </c>
      <c r="E43" s="116"/>
      <c r="F43" s="116">
        <v>5000</v>
      </c>
      <c r="G43" s="116"/>
      <c r="H43" s="116"/>
      <c r="I43" s="116"/>
      <c r="J43" s="116"/>
      <c r="K43" s="116"/>
      <c r="L43" s="116"/>
      <c r="M43" s="116">
        <f>M42+E43-SUM(F43:L43)</f>
        <v>38392</v>
      </c>
      <c r="N43" s="104"/>
      <c r="O43" s="105"/>
      <c r="P43" s="105"/>
      <c r="Q43" s="106"/>
    </row>
    <row r="44" ht="37.15" customHeight="1">
      <c r="A44" s="110">
        <v>41</v>
      </c>
      <c r="B44" s="111">
        <v>44760</v>
      </c>
      <c r="C44" t="s" s="112">
        <v>347</v>
      </c>
      <c r="D44" t="s" s="117">
        <v>333</v>
      </c>
      <c r="E44" s="116"/>
      <c r="F44" s="116">
        <v>5000</v>
      </c>
      <c r="G44" s="116"/>
      <c r="H44" s="116"/>
      <c r="I44" s="116"/>
      <c r="J44" s="116"/>
      <c r="K44" s="116"/>
      <c r="L44" s="116"/>
      <c r="M44" s="116">
        <f>M43+E44-SUM(F44:L44)</f>
        <v>33392</v>
      </c>
      <c r="N44" s="104"/>
      <c r="O44" s="105"/>
      <c r="P44" s="105"/>
      <c r="Q44" s="106"/>
    </row>
    <row r="45" ht="37.15" customHeight="1">
      <c r="A45" s="110">
        <v>42</v>
      </c>
      <c r="B45" s="111">
        <v>44760</v>
      </c>
      <c r="C45" t="s" s="112">
        <v>348</v>
      </c>
      <c r="D45" t="s" s="117">
        <v>212</v>
      </c>
      <c r="E45" s="116"/>
      <c r="F45" s="116">
        <v>5000</v>
      </c>
      <c r="G45" s="116"/>
      <c r="H45" s="116"/>
      <c r="I45" s="116"/>
      <c r="J45" s="116"/>
      <c r="K45" s="116"/>
      <c r="L45" s="116"/>
      <c r="M45" s="116">
        <f>M44+E45-SUM(F45:L45)</f>
        <v>28392</v>
      </c>
      <c r="N45" s="104"/>
      <c r="O45" s="105"/>
      <c r="P45" s="105"/>
      <c r="Q45" s="106"/>
    </row>
    <row r="46" ht="37.15" customHeight="1">
      <c r="A46" s="110">
        <v>43</v>
      </c>
      <c r="B46" s="111">
        <v>44760</v>
      </c>
      <c r="C46" t="s" s="112">
        <v>349</v>
      </c>
      <c r="D46" t="s" s="117">
        <v>350</v>
      </c>
      <c r="E46" s="116"/>
      <c r="F46" s="116">
        <v>1690</v>
      </c>
      <c r="G46" s="116"/>
      <c r="H46" s="116"/>
      <c r="I46" s="116"/>
      <c r="J46" s="116"/>
      <c r="K46" s="116"/>
      <c r="L46" s="116"/>
      <c r="M46" s="116">
        <f>M45+E46-SUM(F46:L46)</f>
        <v>26702</v>
      </c>
      <c r="N46" s="104"/>
      <c r="O46" s="105"/>
      <c r="P46" s="105"/>
      <c r="Q46" s="106"/>
    </row>
    <row r="47" ht="37.15" customHeight="1">
      <c r="A47" s="110">
        <v>44</v>
      </c>
      <c r="B47" s="111"/>
      <c r="C47" t="s" s="112">
        <v>351</v>
      </c>
      <c r="D47" s="113"/>
      <c r="E47" s="116">
        <v>5000</v>
      </c>
      <c r="F47" s="121"/>
      <c r="G47" s="116"/>
      <c r="H47" s="116"/>
      <c r="I47" s="116"/>
      <c r="J47" s="116"/>
      <c r="K47" s="116"/>
      <c r="L47" s="116"/>
      <c r="M47" s="116">
        <f>M46+E47-SUM(F47:L47)</f>
        <v>31702</v>
      </c>
      <c r="N47" s="104"/>
      <c r="O47" s="105"/>
      <c r="P47" s="105"/>
      <c r="Q47" s="106"/>
    </row>
    <row r="48" ht="37.15" customHeight="1">
      <c r="A48" s="110">
        <v>45</v>
      </c>
      <c r="B48" s="111">
        <v>44761</v>
      </c>
      <c r="C48" t="s" s="112">
        <v>352</v>
      </c>
      <c r="D48" s="113"/>
      <c r="E48" s="116"/>
      <c r="F48" s="116">
        <v>4110</v>
      </c>
      <c r="G48" s="116"/>
      <c r="H48" s="116"/>
      <c r="I48" s="116"/>
      <c r="J48" s="116"/>
      <c r="K48" s="116"/>
      <c r="L48" s="116"/>
      <c r="M48" s="116">
        <f>M47+E48-SUM(F48:L48)</f>
        <v>27592</v>
      </c>
      <c r="N48" s="104"/>
      <c r="O48" s="105"/>
      <c r="P48" s="105"/>
      <c r="Q48" s="106"/>
    </row>
    <row r="49" ht="37.15" customHeight="1">
      <c r="A49" s="110">
        <v>46</v>
      </c>
      <c r="B49" s="111">
        <v>44815</v>
      </c>
      <c r="C49" t="s" s="112">
        <v>353</v>
      </c>
      <c r="D49" s="113"/>
      <c r="E49" s="116"/>
      <c r="F49" s="116">
        <v>740</v>
      </c>
      <c r="G49" s="116"/>
      <c r="H49" s="116"/>
      <c r="I49" s="116"/>
      <c r="J49" s="116"/>
      <c r="K49" s="116"/>
      <c r="L49" s="116"/>
      <c r="M49" s="116">
        <f>M48+E49-SUM(F49:L49)</f>
        <v>26852</v>
      </c>
      <c r="N49" s="104"/>
      <c r="O49" s="105"/>
      <c r="P49" s="105"/>
      <c r="Q49" s="106"/>
    </row>
    <row r="50" ht="37.15" customHeight="1">
      <c r="A50" s="110">
        <v>47</v>
      </c>
      <c r="B50" s="111">
        <v>44828</v>
      </c>
      <c r="C50" t="s" s="112">
        <v>354</v>
      </c>
      <c r="D50" t="s" s="117">
        <v>89</v>
      </c>
      <c r="E50" s="116"/>
      <c r="F50" s="116">
        <v>550</v>
      </c>
      <c r="G50" s="116"/>
      <c r="H50" s="116"/>
      <c r="I50" s="116"/>
      <c r="J50" s="116"/>
      <c r="K50" s="116"/>
      <c r="L50" s="116"/>
      <c r="M50" s="116">
        <f>M49+E50-SUM(F50:L50)</f>
        <v>26302</v>
      </c>
      <c r="N50" s="104"/>
      <c r="O50" s="105"/>
      <c r="P50" s="105"/>
      <c r="Q50" s="106"/>
    </row>
    <row r="51" ht="46.9" customHeight="1">
      <c r="A51" s="110">
        <v>48</v>
      </c>
      <c r="B51" s="111">
        <v>44829</v>
      </c>
      <c r="C51" t="s" s="112">
        <v>329</v>
      </c>
      <c r="D51" t="s" s="117">
        <v>258</v>
      </c>
      <c r="E51" s="116"/>
      <c r="F51" s="116">
        <v>258</v>
      </c>
      <c r="G51" s="116"/>
      <c r="H51" s="116"/>
      <c r="I51" s="116"/>
      <c r="J51" s="116"/>
      <c r="K51" s="116"/>
      <c r="L51" s="116"/>
      <c r="M51" s="116">
        <f>M50+E51-SUM(F51:L51)</f>
        <v>26044</v>
      </c>
      <c r="N51" s="104"/>
      <c r="O51" s="105"/>
      <c r="P51" s="105"/>
      <c r="Q51" s="106"/>
    </row>
    <row r="52" ht="37.15" customHeight="1">
      <c r="A52" s="110">
        <v>49</v>
      </c>
      <c r="B52" s="111"/>
      <c r="C52" t="s" s="112">
        <v>355</v>
      </c>
      <c r="D52" t="s" s="117">
        <v>89</v>
      </c>
      <c r="E52" s="116"/>
      <c r="F52" s="116">
        <v>2800</v>
      </c>
      <c r="G52" s="116"/>
      <c r="H52" s="116"/>
      <c r="I52" s="116"/>
      <c r="J52" s="116"/>
      <c r="K52" s="116"/>
      <c r="L52" s="116"/>
      <c r="M52" s="116">
        <f>M51+E52-SUM(F52:L52)</f>
        <v>23244</v>
      </c>
      <c r="N52" s="104"/>
      <c r="O52" s="105"/>
      <c r="P52" s="105"/>
      <c r="Q52" s="106"/>
    </row>
    <row r="53" ht="37.15" customHeight="1">
      <c r="A53" s="110">
        <v>50</v>
      </c>
      <c r="B53" s="111">
        <v>44857</v>
      </c>
      <c r="C53" t="s" s="112">
        <v>356</v>
      </c>
      <c r="D53" t="s" s="187">
        <v>86</v>
      </c>
      <c r="E53" s="116"/>
      <c r="F53" s="116"/>
      <c r="G53" s="116"/>
      <c r="H53" s="116"/>
      <c r="I53" s="116">
        <v>1207</v>
      </c>
      <c r="J53" s="116"/>
      <c r="K53" s="116"/>
      <c r="L53" s="116"/>
      <c r="M53" s="116">
        <f>M52+E53-SUM(F53:L53)</f>
        <v>22037</v>
      </c>
      <c r="N53" s="104"/>
      <c r="O53" s="105"/>
      <c r="P53" s="105"/>
      <c r="Q53" s="106"/>
    </row>
    <row r="54" ht="49.15" customHeight="1">
      <c r="A54" s="110">
        <v>51</v>
      </c>
      <c r="B54" s="111">
        <v>44859</v>
      </c>
      <c r="C54" t="s" s="112">
        <v>357</v>
      </c>
      <c r="D54" t="s" s="187">
        <v>333</v>
      </c>
      <c r="E54" s="116"/>
      <c r="F54" s="116">
        <v>3632</v>
      </c>
      <c r="G54" s="116"/>
      <c r="H54" s="116"/>
      <c r="I54" s="116"/>
      <c r="J54" s="116"/>
      <c r="K54" s="116"/>
      <c r="L54" s="116"/>
      <c r="M54" s="116">
        <f>M53+E54-SUM(F54:L54)</f>
        <v>18405</v>
      </c>
      <c r="N54" s="104"/>
      <c r="O54" s="105"/>
      <c r="P54" s="105"/>
      <c r="Q54" s="106"/>
    </row>
    <row r="55" ht="37.15" customHeight="1">
      <c r="A55" s="110">
        <v>52</v>
      </c>
      <c r="B55" s="111">
        <v>44863</v>
      </c>
      <c r="C55" t="s" s="112">
        <v>358</v>
      </c>
      <c r="D55" t="s" s="117">
        <v>131</v>
      </c>
      <c r="E55" s="116">
        <v>54000</v>
      </c>
      <c r="F55" s="116"/>
      <c r="G55" s="116"/>
      <c r="H55" s="116"/>
      <c r="I55" s="116"/>
      <c r="J55" s="116"/>
      <c r="K55" s="116"/>
      <c r="L55" s="116"/>
      <c r="M55" s="116">
        <f>M54+E55-SUM(F55:L55)</f>
        <v>72405</v>
      </c>
      <c r="N55" s="104"/>
      <c r="O55" s="105"/>
      <c r="P55" s="105"/>
      <c r="Q55" s="106"/>
    </row>
    <row r="56" ht="37.15" customHeight="1">
      <c r="A56" s="110">
        <v>53</v>
      </c>
      <c r="B56" s="111">
        <v>44863</v>
      </c>
      <c r="C56" t="s" s="112">
        <v>359</v>
      </c>
      <c r="D56" t="s" s="117">
        <v>131</v>
      </c>
      <c r="E56" s="116">
        <v>15000</v>
      </c>
      <c r="F56" s="116"/>
      <c r="G56" s="116"/>
      <c r="H56" s="116"/>
      <c r="I56" s="116"/>
      <c r="J56" s="116"/>
      <c r="K56" s="116"/>
      <c r="L56" s="116"/>
      <c r="M56" s="116">
        <f>M55+E56-SUM(F56:L56)</f>
        <v>87405</v>
      </c>
      <c r="N56" s="104"/>
      <c r="O56" s="105"/>
      <c r="P56" s="105"/>
      <c r="Q56" s="106"/>
    </row>
    <row r="57" ht="37.15" customHeight="1">
      <c r="A57" s="110">
        <v>54</v>
      </c>
      <c r="B57" s="111">
        <v>44864</v>
      </c>
      <c r="C57" t="s" s="112">
        <v>360</v>
      </c>
      <c r="D57" t="s" s="117">
        <v>89</v>
      </c>
      <c r="E57" s="116"/>
      <c r="F57" s="116">
        <v>2000</v>
      </c>
      <c r="G57" s="116"/>
      <c r="H57" s="116"/>
      <c r="I57" s="116"/>
      <c r="J57" s="116"/>
      <c r="K57" s="116"/>
      <c r="L57" s="116"/>
      <c r="M57" s="116">
        <f>M56+E57-SUM(F57:L57)</f>
        <v>85405</v>
      </c>
      <c r="N57" s="104"/>
      <c r="O57" s="105"/>
      <c r="P57" s="105"/>
      <c r="Q57" s="106"/>
    </row>
    <row r="58" ht="37.15" customHeight="1">
      <c r="A58" s="110">
        <v>55</v>
      </c>
      <c r="B58" s="111"/>
      <c r="C58" t="s" s="112">
        <v>361</v>
      </c>
      <c r="D58" t="s" s="187">
        <v>86</v>
      </c>
      <c r="E58" s="116"/>
      <c r="F58" s="116"/>
      <c r="G58" s="116"/>
      <c r="H58" s="116">
        <v>3080</v>
      </c>
      <c r="I58" s="116"/>
      <c r="J58" s="116"/>
      <c r="K58" s="116"/>
      <c r="L58" s="116"/>
      <c r="M58" s="116">
        <f>M57+E58-SUM(F58:L58)</f>
        <v>82325</v>
      </c>
      <c r="N58" s="104"/>
      <c r="O58" s="105"/>
      <c r="P58" s="105"/>
      <c r="Q58" s="106"/>
    </row>
    <row r="59" ht="37.15" customHeight="1">
      <c r="A59" s="110">
        <v>56</v>
      </c>
      <c r="B59" s="111"/>
      <c r="C59" t="s" s="112">
        <v>362</v>
      </c>
      <c r="D59" t="s" s="117">
        <v>86</v>
      </c>
      <c r="E59" s="116"/>
      <c r="F59" s="116">
        <v>2000</v>
      </c>
      <c r="G59" s="116"/>
      <c r="H59" s="116"/>
      <c r="I59" s="116"/>
      <c r="J59" s="116"/>
      <c r="K59" s="116"/>
      <c r="L59" s="116"/>
      <c r="M59" s="116">
        <f>M58+E59-SUM(F59:L59)</f>
        <v>80325</v>
      </c>
      <c r="N59" s="104"/>
      <c r="O59" s="105"/>
      <c r="P59" s="105"/>
      <c r="Q59" s="106"/>
    </row>
    <row r="60" ht="37.15" customHeight="1">
      <c r="A60" s="110">
        <v>57</v>
      </c>
      <c r="B60" s="111">
        <v>44870</v>
      </c>
      <c r="C60" t="s" s="112">
        <v>363</v>
      </c>
      <c r="D60" t="s" s="117">
        <v>86</v>
      </c>
      <c r="E60" s="116"/>
      <c r="F60" s="116">
        <v>1631</v>
      </c>
      <c r="G60" s="116"/>
      <c r="H60" s="116"/>
      <c r="I60" s="116"/>
      <c r="J60" s="116"/>
      <c r="K60" s="116"/>
      <c r="L60" s="116"/>
      <c r="M60" s="116">
        <f>M59+E60-SUM(F60:L60)</f>
        <v>78694</v>
      </c>
      <c r="N60" s="104"/>
      <c r="O60" s="105"/>
      <c r="P60" s="105"/>
      <c r="Q60" s="106"/>
    </row>
    <row r="61" ht="37.15" customHeight="1">
      <c r="A61" s="110">
        <v>58</v>
      </c>
      <c r="B61" s="111">
        <v>44871</v>
      </c>
      <c r="C61" t="s" s="112">
        <v>364</v>
      </c>
      <c r="D61" t="s" s="117">
        <v>86</v>
      </c>
      <c r="E61" s="116"/>
      <c r="F61" s="116">
        <v>2193</v>
      </c>
      <c r="G61" s="116"/>
      <c r="H61" s="116"/>
      <c r="I61" s="116"/>
      <c r="J61" s="116"/>
      <c r="K61" s="116"/>
      <c r="L61" s="116"/>
      <c r="M61" s="116">
        <f>M60+E61-SUM(F61:L61)</f>
        <v>76501</v>
      </c>
      <c r="N61" s="104"/>
      <c r="O61" s="105"/>
      <c r="P61" s="105"/>
      <c r="Q61" s="106"/>
    </row>
    <row r="62" ht="37.15" customHeight="1">
      <c r="A62" s="110">
        <v>59</v>
      </c>
      <c r="B62" s="111">
        <v>44891</v>
      </c>
      <c r="C62" t="s" s="112">
        <v>365</v>
      </c>
      <c r="D62" t="s" s="117">
        <v>86</v>
      </c>
      <c r="E62" s="116"/>
      <c r="F62" s="116"/>
      <c r="G62" s="116"/>
      <c r="H62" s="116">
        <v>715</v>
      </c>
      <c r="I62" s="116"/>
      <c r="J62" s="116"/>
      <c r="K62" s="116"/>
      <c r="L62" s="116"/>
      <c r="M62" s="116">
        <f>M61+E62-SUM(F62:L62)</f>
        <v>75786</v>
      </c>
      <c r="N62" s="104"/>
      <c r="O62" s="105"/>
      <c r="P62" s="105"/>
      <c r="Q62" s="106"/>
    </row>
    <row r="63" ht="37.15" customHeight="1">
      <c r="A63" s="110">
        <v>60</v>
      </c>
      <c r="B63" s="111">
        <v>44892</v>
      </c>
      <c r="C63" t="s" s="112">
        <v>134</v>
      </c>
      <c r="D63" t="s" s="117">
        <v>86</v>
      </c>
      <c r="E63" s="116"/>
      <c r="F63" s="116"/>
      <c r="G63" s="116"/>
      <c r="H63" s="116"/>
      <c r="I63" s="116">
        <v>300</v>
      </c>
      <c r="J63" s="116"/>
      <c r="K63" s="116"/>
      <c r="L63" s="116"/>
      <c r="M63" s="116">
        <f>M62+E63-SUM(F63:L63)</f>
        <v>75486</v>
      </c>
      <c r="N63" s="104"/>
      <c r="O63" s="105"/>
      <c r="P63" s="105"/>
      <c r="Q63" s="106"/>
    </row>
    <row r="64" ht="37.15" customHeight="1">
      <c r="A64" s="110">
        <v>61</v>
      </c>
      <c r="B64" s="111"/>
      <c r="C64" t="s" s="112">
        <v>366</v>
      </c>
      <c r="D64" t="s" s="117">
        <v>367</v>
      </c>
      <c r="E64" s="116">
        <v>4745</v>
      </c>
      <c r="F64" s="116"/>
      <c r="G64" s="116"/>
      <c r="H64" s="116"/>
      <c r="I64" s="116"/>
      <c r="J64" s="116"/>
      <c r="K64" s="116"/>
      <c r="L64" s="116"/>
      <c r="M64" s="116">
        <f>M63+E64-SUM(F64:L64)</f>
        <v>80231</v>
      </c>
      <c r="N64" s="104"/>
      <c r="O64" s="105"/>
      <c r="P64" s="105"/>
      <c r="Q64" s="106"/>
    </row>
    <row r="65" ht="37.15" customHeight="1">
      <c r="A65" s="110">
        <v>62</v>
      </c>
      <c r="B65" s="111"/>
      <c r="C65" t="s" s="112">
        <v>368</v>
      </c>
      <c r="D65" t="s" s="117">
        <v>367</v>
      </c>
      <c r="E65" s="116">
        <v>4000</v>
      </c>
      <c r="F65" s="116"/>
      <c r="G65" s="116"/>
      <c r="H65" s="116"/>
      <c r="I65" s="116"/>
      <c r="J65" s="116"/>
      <c r="K65" s="116"/>
      <c r="L65" s="116"/>
      <c r="M65" s="116">
        <f>M64+E65-SUM(F65:L65)</f>
        <v>84231</v>
      </c>
      <c r="N65" s="104"/>
      <c r="O65" s="105"/>
      <c r="P65" s="105"/>
      <c r="Q65" s="106"/>
    </row>
    <row r="66" ht="37.15" customHeight="1">
      <c r="A66" s="110">
        <v>63</v>
      </c>
      <c r="B66" s="111">
        <v>44902</v>
      </c>
      <c r="C66" t="s" s="112">
        <v>88</v>
      </c>
      <c r="D66" t="s" s="117">
        <v>221</v>
      </c>
      <c r="E66" s="116"/>
      <c r="F66" s="116"/>
      <c r="G66" s="116">
        <v>19020</v>
      </c>
      <c r="H66" s="116"/>
      <c r="I66" s="116"/>
      <c r="J66" s="116"/>
      <c r="K66" s="116"/>
      <c r="L66" s="116"/>
      <c r="M66" s="116">
        <f>M65+E66-SUM(F66:L66)</f>
        <v>65211</v>
      </c>
      <c r="N66" s="104"/>
      <c r="O66" s="105"/>
      <c r="P66" s="105"/>
      <c r="Q66" s="106"/>
    </row>
    <row r="67" ht="37.15" customHeight="1">
      <c r="A67" s="110">
        <v>64</v>
      </c>
      <c r="B67" s="111">
        <v>44913</v>
      </c>
      <c r="C67" t="s" s="112">
        <v>369</v>
      </c>
      <c r="D67" t="s" s="117">
        <v>367</v>
      </c>
      <c r="E67" s="116">
        <v>4000</v>
      </c>
      <c r="F67" s="116"/>
      <c r="G67" s="116"/>
      <c r="H67" s="116"/>
      <c r="I67" s="116"/>
      <c r="J67" s="116"/>
      <c r="K67" s="116"/>
      <c r="L67" s="116"/>
      <c r="M67" s="116">
        <f>M66+E67-SUM(F67:L67)</f>
        <v>69211</v>
      </c>
      <c r="N67" s="104"/>
      <c r="O67" s="105"/>
      <c r="P67" s="105"/>
      <c r="Q67" s="106"/>
    </row>
    <row r="68" ht="37.15" customHeight="1">
      <c r="A68" s="110">
        <v>65</v>
      </c>
      <c r="B68" s="111">
        <v>44934</v>
      </c>
      <c r="C68" t="s" s="112">
        <v>370</v>
      </c>
      <c r="D68" t="s" s="117">
        <v>89</v>
      </c>
      <c r="E68" s="116"/>
      <c r="F68" s="116">
        <v>2100</v>
      </c>
      <c r="G68" s="116"/>
      <c r="H68" s="116"/>
      <c r="I68" s="116"/>
      <c r="J68" s="116"/>
      <c r="K68" s="116"/>
      <c r="L68" s="116"/>
      <c r="M68" s="116">
        <f>M67+E68-SUM(F68:L68)</f>
        <v>67111</v>
      </c>
      <c r="N68" s="104"/>
      <c r="O68" s="105"/>
      <c r="P68" s="105"/>
      <c r="Q68" s="106"/>
    </row>
    <row r="69" ht="37.15" customHeight="1">
      <c r="A69" s="110">
        <v>66</v>
      </c>
      <c r="B69" s="111">
        <v>44935</v>
      </c>
      <c r="C69" t="s" s="112">
        <v>371</v>
      </c>
      <c r="D69" t="s" s="117">
        <v>333</v>
      </c>
      <c r="E69" s="116"/>
      <c r="F69" s="116">
        <v>800</v>
      </c>
      <c r="G69" s="116"/>
      <c r="H69" s="116"/>
      <c r="I69" s="116"/>
      <c r="J69" s="116"/>
      <c r="K69" s="116"/>
      <c r="L69" s="116"/>
      <c r="M69" s="116">
        <f>M68+E69-SUM(F69:L69)</f>
        <v>66311</v>
      </c>
      <c r="N69" s="104"/>
      <c r="O69" s="105"/>
      <c r="P69" s="105"/>
      <c r="Q69" s="106"/>
    </row>
    <row r="70" ht="37.15" customHeight="1">
      <c r="A70" s="110">
        <v>67</v>
      </c>
      <c r="B70" s="111">
        <v>44940</v>
      </c>
      <c r="C70" t="s" s="112">
        <v>372</v>
      </c>
      <c r="D70" t="s" s="117">
        <v>86</v>
      </c>
      <c r="E70" s="116"/>
      <c r="F70" s="116">
        <v>2313</v>
      </c>
      <c r="G70" s="116"/>
      <c r="H70" s="116"/>
      <c r="I70" s="116"/>
      <c r="J70" s="116"/>
      <c r="K70" s="116"/>
      <c r="L70" s="116"/>
      <c r="M70" s="116">
        <f>M69+E70-SUM(F70:L70)</f>
        <v>63998</v>
      </c>
      <c r="N70" s="104"/>
      <c r="O70" s="105"/>
      <c r="P70" s="105"/>
      <c r="Q70" s="106"/>
    </row>
    <row r="71" ht="37.15" customHeight="1">
      <c r="A71" s="110">
        <v>68</v>
      </c>
      <c r="B71" s="111">
        <v>44961</v>
      </c>
      <c r="C71" t="s" s="112">
        <v>373</v>
      </c>
      <c r="D71" t="s" s="117">
        <v>86</v>
      </c>
      <c r="E71" s="116"/>
      <c r="F71" s="116">
        <v>550</v>
      </c>
      <c r="G71" s="116"/>
      <c r="H71" s="116"/>
      <c r="I71" s="116"/>
      <c r="J71" s="116"/>
      <c r="K71" s="116"/>
      <c r="L71" s="116"/>
      <c r="M71" s="116">
        <f>M70+E71-SUM(F71:L71)</f>
        <v>63448</v>
      </c>
      <c r="N71" s="104"/>
      <c r="O71" s="105"/>
      <c r="P71" s="105"/>
      <c r="Q71" s="106"/>
    </row>
    <row r="72" ht="37.15" customHeight="1">
      <c r="A72" s="110">
        <v>69</v>
      </c>
      <c r="B72" s="111">
        <v>44965</v>
      </c>
      <c r="C72" t="s" s="112">
        <v>88</v>
      </c>
      <c r="D72" t="s" s="117">
        <v>221</v>
      </c>
      <c r="E72" s="116"/>
      <c r="F72" s="116"/>
      <c r="G72" s="116">
        <v>4455</v>
      </c>
      <c r="H72" s="116"/>
      <c r="I72" s="116"/>
      <c r="J72" s="116"/>
      <c r="K72" s="116"/>
      <c r="L72" s="116"/>
      <c r="M72" s="116">
        <f>M71+E72-SUM(F72:L72)</f>
        <v>58993</v>
      </c>
      <c r="N72" s="104"/>
      <c r="O72" s="105"/>
      <c r="P72" s="105"/>
      <c r="Q72" s="106"/>
    </row>
    <row r="73" ht="37.15" customHeight="1">
      <c r="A73" s="110">
        <v>70</v>
      </c>
      <c r="B73" s="111">
        <v>44996</v>
      </c>
      <c r="C73" t="s" s="112">
        <v>374</v>
      </c>
      <c r="D73" t="s" s="117">
        <v>89</v>
      </c>
      <c r="E73" s="116"/>
      <c r="F73" s="116">
        <v>9170</v>
      </c>
      <c r="G73" s="116"/>
      <c r="H73" s="116"/>
      <c r="I73" s="116"/>
      <c r="J73" s="116"/>
      <c r="K73" s="116"/>
      <c r="L73" s="116"/>
      <c r="M73" s="116">
        <f>M72+E73-SUM(F73:L73)</f>
        <v>49823</v>
      </c>
      <c r="N73" s="104"/>
      <c r="O73" s="105"/>
      <c r="P73" s="105"/>
      <c r="Q73" s="106"/>
    </row>
    <row r="74" ht="37.15" customHeight="1">
      <c r="A74" s="110">
        <v>71</v>
      </c>
      <c r="B74" s="111"/>
      <c r="C74" t="s" s="112">
        <v>375</v>
      </c>
      <c r="D74" t="s" s="117">
        <v>258</v>
      </c>
      <c r="E74" s="116">
        <v>825</v>
      </c>
      <c r="F74" s="116"/>
      <c r="G74" s="116"/>
      <c r="H74" s="116"/>
      <c r="I74" s="116"/>
      <c r="J74" s="116"/>
      <c r="K74" s="116"/>
      <c r="L74" s="116"/>
      <c r="M74" s="116">
        <f>M73+E74-SUM(F74:L74)</f>
        <v>50648</v>
      </c>
      <c r="N74" s="104"/>
      <c r="O74" s="105"/>
      <c r="P74" s="105"/>
      <c r="Q74" s="106"/>
    </row>
    <row r="75" ht="37.15" customHeight="1">
      <c r="A75" s="110">
        <v>72</v>
      </c>
      <c r="B75" s="111">
        <v>44998</v>
      </c>
      <c r="C75" t="s" s="112">
        <v>376</v>
      </c>
      <c r="D75" t="s" s="117">
        <v>86</v>
      </c>
      <c r="E75" s="116"/>
      <c r="F75" s="116">
        <v>4909</v>
      </c>
      <c r="G75" s="116"/>
      <c r="H75" s="116"/>
      <c r="I75" s="116"/>
      <c r="J75" s="116"/>
      <c r="K75" s="116"/>
      <c r="L75" s="116"/>
      <c r="M75" s="116">
        <f>M74+E75-SUM(F75:L75)</f>
        <v>45739</v>
      </c>
      <c r="N75" s="104"/>
      <c r="O75" s="105"/>
      <c r="P75" s="105"/>
      <c r="Q75" s="106"/>
    </row>
    <row r="76" ht="37.15" customHeight="1">
      <c r="A76" s="110">
        <v>73</v>
      </c>
      <c r="B76" s="111">
        <v>45003</v>
      </c>
      <c r="C76" t="s" s="112">
        <v>377</v>
      </c>
      <c r="D76" s="113"/>
      <c r="E76" s="116">
        <v>50000</v>
      </c>
      <c r="F76" s="116"/>
      <c r="G76" s="116"/>
      <c r="H76" s="116"/>
      <c r="I76" s="116"/>
      <c r="J76" s="116"/>
      <c r="K76" s="116"/>
      <c r="L76" s="116"/>
      <c r="M76" s="116">
        <f>M75+E76-SUM(F76:L76)</f>
        <v>95739</v>
      </c>
      <c r="N76" s="104"/>
      <c r="O76" s="105"/>
      <c r="P76" s="105"/>
      <c r="Q76" s="106"/>
    </row>
    <row r="77" ht="37.15" customHeight="1">
      <c r="A77" s="110">
        <v>74</v>
      </c>
      <c r="B77" s="111">
        <v>45003</v>
      </c>
      <c r="C77" t="s" s="112">
        <v>378</v>
      </c>
      <c r="D77" t="s" s="117">
        <v>86</v>
      </c>
      <c r="E77" s="116"/>
      <c r="F77" s="116"/>
      <c r="G77" s="116"/>
      <c r="H77" s="116">
        <v>327</v>
      </c>
      <c r="I77" s="116"/>
      <c r="J77" s="116"/>
      <c r="K77" s="116"/>
      <c r="L77" s="116"/>
      <c r="M77" s="116">
        <f>M76+E77-SUM(F77:L77)</f>
        <v>95412</v>
      </c>
      <c r="N77" s="104"/>
      <c r="O77" s="105"/>
      <c r="P77" s="105"/>
      <c r="Q77" s="106"/>
    </row>
    <row r="78" ht="37.15" customHeight="1">
      <c r="A78" s="110">
        <v>75</v>
      </c>
      <c r="B78" s="111">
        <v>45004</v>
      </c>
      <c r="C78" t="s" s="112">
        <v>379</v>
      </c>
      <c r="D78" t="s" s="117">
        <v>89</v>
      </c>
      <c r="E78" s="116"/>
      <c r="F78" s="116">
        <v>54970</v>
      </c>
      <c r="G78" s="116"/>
      <c r="H78" s="116"/>
      <c r="I78" s="116"/>
      <c r="J78" s="116"/>
      <c r="K78" s="116"/>
      <c r="L78" s="116"/>
      <c r="M78" s="116">
        <f>M77+E78-SUM(F78:L78)</f>
        <v>40442</v>
      </c>
      <c r="N78" s="104"/>
      <c r="O78" s="105"/>
      <c r="P78" s="105"/>
      <c r="Q78" s="106"/>
    </row>
    <row r="79" ht="37.15" customHeight="1">
      <c r="A79" s="110">
        <v>76</v>
      </c>
      <c r="B79" s="111">
        <v>45004</v>
      </c>
      <c r="C79" t="s" s="112">
        <v>380</v>
      </c>
      <c r="D79" s="113"/>
      <c r="E79" s="116"/>
      <c r="F79" s="116">
        <v>4000</v>
      </c>
      <c r="G79" s="116"/>
      <c r="H79" s="116"/>
      <c r="I79" s="116"/>
      <c r="J79" s="116"/>
      <c r="K79" s="116"/>
      <c r="L79" s="116"/>
      <c r="M79" s="116">
        <f>M78+E79-SUM(F79:L79)</f>
        <v>36442</v>
      </c>
      <c r="N79" s="104"/>
      <c r="O79" s="105"/>
      <c r="P79" s="105"/>
      <c r="Q79" s="106"/>
    </row>
    <row r="80" ht="37.15" customHeight="1">
      <c r="A80" s="110">
        <v>77</v>
      </c>
      <c r="B80" s="111">
        <v>45011</v>
      </c>
      <c r="C80" t="s" s="112">
        <v>381</v>
      </c>
      <c r="D80" t="s" s="117">
        <v>212</v>
      </c>
      <c r="E80" s="116">
        <v>550</v>
      </c>
      <c r="F80" s="116"/>
      <c r="G80" s="116"/>
      <c r="H80" s="116"/>
      <c r="I80" s="116"/>
      <c r="J80" s="116"/>
      <c r="K80" s="116"/>
      <c r="L80" s="116"/>
      <c r="M80" s="116">
        <f>M79+E80-SUM(F80:L80)</f>
        <v>36992</v>
      </c>
      <c r="N80" s="104"/>
      <c r="O80" s="105"/>
      <c r="P80" s="105"/>
      <c r="Q80" s="106"/>
    </row>
    <row r="81" ht="37.15" customHeight="1">
      <c r="A81" s="110">
        <v>78</v>
      </c>
      <c r="B81" s="111">
        <v>45012</v>
      </c>
      <c r="C81" t="s" s="112">
        <v>88</v>
      </c>
      <c r="D81" t="s" s="117">
        <v>221</v>
      </c>
      <c r="E81" s="116"/>
      <c r="F81" s="116"/>
      <c r="G81" s="116">
        <v>7612</v>
      </c>
      <c r="H81" s="116"/>
      <c r="I81" s="116"/>
      <c r="J81" s="116"/>
      <c r="K81" s="116"/>
      <c r="L81" s="116"/>
      <c r="M81" s="116">
        <f>M80+E81-SUM(F81:L81)</f>
        <v>29380</v>
      </c>
      <c r="N81" s="104"/>
      <c r="O81" s="105"/>
      <c r="P81" s="105"/>
      <c r="Q81" s="106"/>
    </row>
    <row r="82" ht="37.15" customHeight="1">
      <c r="A82" s="110">
        <v>79</v>
      </c>
      <c r="B82" s="111">
        <v>45270</v>
      </c>
      <c r="C82" t="s" s="112">
        <v>382</v>
      </c>
      <c r="D82" t="s" s="117">
        <v>106</v>
      </c>
      <c r="E82" s="116"/>
      <c r="F82" s="116"/>
      <c r="G82" s="116"/>
      <c r="H82" s="116"/>
      <c r="I82" s="116">
        <v>4220</v>
      </c>
      <c r="J82" s="116"/>
      <c r="K82" s="116"/>
      <c r="L82" s="116"/>
      <c r="M82" s="116">
        <f>M81+E82-SUM(F82:L82)</f>
        <v>25160</v>
      </c>
      <c r="N82" s="104"/>
      <c r="O82" s="105"/>
      <c r="P82" s="105"/>
      <c r="Q82" s="106"/>
    </row>
    <row r="83" ht="37.15" customHeight="1">
      <c r="A83" s="115"/>
      <c r="B83" s="111"/>
      <c r="C83" s="123"/>
      <c r="D83" s="113"/>
      <c r="E83" s="116"/>
      <c r="F83" s="116"/>
      <c r="G83" s="116"/>
      <c r="H83" s="116"/>
      <c r="I83" s="116"/>
      <c r="J83" s="116"/>
      <c r="K83" s="116"/>
      <c r="L83" s="116"/>
      <c r="M83" s="116"/>
      <c r="N83" s="104"/>
      <c r="O83" s="105"/>
      <c r="P83" s="105"/>
      <c r="Q83" s="106"/>
    </row>
    <row r="84" ht="27" customHeight="1">
      <c r="A84" s="115"/>
      <c r="B84" s="115"/>
      <c r="C84" t="s" s="120">
        <v>121</v>
      </c>
      <c r="D84" s="113"/>
      <c r="E84" s="116">
        <f>SUM(E4:E83)</f>
        <v>330520</v>
      </c>
      <c r="F84" s="116">
        <f>SUM(F4:F83)</f>
        <v>219034</v>
      </c>
      <c r="G84" s="116">
        <f>SUM(G4:G83)</f>
        <v>54568</v>
      </c>
      <c r="H84" s="116">
        <f>SUM(H4:H83)</f>
        <v>23651</v>
      </c>
      <c r="I84" s="116">
        <f>SUM(I4:I83)</f>
        <v>8107</v>
      </c>
      <c r="J84" s="116">
        <f>SUM(J4:J83)</f>
        <v>0</v>
      </c>
      <c r="K84" s="116">
        <f>SUM(K4:K83)</f>
        <v>0</v>
      </c>
      <c r="L84" s="116">
        <f>SUM(L4:L83)</f>
        <v>0</v>
      </c>
      <c r="M84" s="116">
        <f>M82</f>
        <v>25160</v>
      </c>
      <c r="N84" s="104"/>
      <c r="O84" s="105"/>
      <c r="P84" s="105"/>
      <c r="Q84" s="142">
        <f>SUM(F84:L84)</f>
        <v>305360</v>
      </c>
    </row>
    <row r="85" ht="14.45" customHeight="1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7"/>
      <c r="O85" s="127"/>
      <c r="P85" s="127"/>
      <c r="Q85" s="143">
        <f>E84-Q84</f>
        <v>25160</v>
      </c>
    </row>
  </sheetData>
  <mergeCells count="7">
    <mergeCell ref="M2:M3"/>
    <mergeCell ref="F2:L2"/>
    <mergeCell ref="A2:A3"/>
    <mergeCell ref="B2:B3"/>
    <mergeCell ref="C2:C3"/>
    <mergeCell ref="D2:D3"/>
    <mergeCell ref="E2:E3"/>
  </mergeCells>
  <conditionalFormatting sqref="M4 E5:M8 F9 M9 E10:M14 E15:F18 M15 G16:M18 F19:G19 M19 E20:M46 E47:E84 G47:M47 F48:M84 Q84">
    <cfRule type="cellIs" dxfId="4" priority="1" operator="lessThan" stopIfTrue="1">
      <formula>0</formula>
    </cfRule>
  </conditionalFormatting>
  <pageMargins left="0.511811" right="0.511811" top="0.748031" bottom="0.748031" header="0.314961" footer="0.31496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